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20C6E7C-108E-422A-9613-A39CAC5C79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Разд.1" sheetId="7" r:id="rId1"/>
    <sheet name="2021" sheetId="2" r:id="rId2"/>
    <sheet name="2022" sheetId="4" r:id="rId3"/>
    <sheet name="2023" sheetId="5" r:id="rId4"/>
    <sheet name="Разд.1.4" sheetId="6" r:id="rId5"/>
  </sheets>
  <definedNames>
    <definedName name="_xlnm.Print_Area" localSheetId="1">'2021'!$A$1:$P$86</definedName>
    <definedName name="_xlnm.Print_Area" localSheetId="2">'2022'!$A$1:$P$86</definedName>
    <definedName name="_xlnm.Print_Area" localSheetId="3">'2023'!$A$1:$P$86</definedName>
    <definedName name="_xlnm.Print_Area" localSheetId="0">Разд.1!$A$1:$I$86</definedName>
    <definedName name="_xlnm.Print_Area" localSheetId="4">Разд.1.4!$A$1:$V$86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5" l="1"/>
  <c r="F34" i="5"/>
  <c r="F38" i="4"/>
  <c r="F34" i="4"/>
  <c r="F38" i="2"/>
  <c r="F34" i="2"/>
  <c r="E77" i="5"/>
  <c r="H76" i="7" s="1"/>
  <c r="E77" i="4"/>
  <c r="G76" i="7" s="1"/>
  <c r="E77" i="2"/>
  <c r="F76" i="7" s="1"/>
  <c r="E75" i="7"/>
  <c r="N75" i="5"/>
  <c r="N73" i="5"/>
  <c r="N71" i="5"/>
  <c r="N70" i="5" s="1"/>
  <c r="N66" i="5" s="1"/>
  <c r="N60" i="5"/>
  <c r="N56" i="5"/>
  <c r="N52" i="5"/>
  <c r="N38" i="5"/>
  <c r="N37" i="5" s="1"/>
  <c r="N34" i="5"/>
  <c r="N34" i="4"/>
  <c r="N38" i="4"/>
  <c r="N73" i="4"/>
  <c r="N75" i="4"/>
  <c r="N73" i="2"/>
  <c r="N75" i="2"/>
  <c r="N38" i="2"/>
  <c r="N34" i="2"/>
  <c r="M76" i="5"/>
  <c r="M75" i="5"/>
  <c r="M73" i="5"/>
  <c r="M76" i="4"/>
  <c r="M75" i="4"/>
  <c r="M73" i="4"/>
  <c r="M76" i="2"/>
  <c r="M75" i="2"/>
  <c r="M73" i="2"/>
  <c r="F76" i="5"/>
  <c r="F75" i="5"/>
  <c r="F53" i="5"/>
  <c r="F76" i="4" l="1"/>
  <c r="F75" i="4"/>
  <c r="F53" i="4"/>
  <c r="F75" i="2"/>
  <c r="F76" i="2"/>
  <c r="F53" i="2"/>
  <c r="E34" i="2"/>
  <c r="G8" i="7"/>
  <c r="G9" i="7"/>
  <c r="G12" i="7"/>
  <c r="G15" i="7"/>
  <c r="G16" i="7"/>
  <c r="G17" i="7"/>
  <c r="G18" i="7"/>
  <c r="G21" i="7"/>
  <c r="G24" i="7"/>
  <c r="G26" i="7"/>
  <c r="G27" i="7"/>
  <c r="G28" i="7"/>
  <c r="G29" i="7"/>
  <c r="G30" i="7"/>
  <c r="G61" i="7"/>
  <c r="G62" i="7"/>
  <c r="G63" i="7"/>
  <c r="G64" i="7"/>
  <c r="G84" i="7"/>
  <c r="G86" i="7"/>
  <c r="H8" i="7"/>
  <c r="H9" i="7"/>
  <c r="H12" i="7"/>
  <c r="H15" i="7"/>
  <c r="H16" i="7"/>
  <c r="H17" i="7"/>
  <c r="H18" i="7"/>
  <c r="H21" i="7"/>
  <c r="H24" i="7"/>
  <c r="H26" i="7"/>
  <c r="H27" i="7"/>
  <c r="H28" i="7"/>
  <c r="H29" i="7"/>
  <c r="H30" i="7"/>
  <c r="H61" i="7"/>
  <c r="H62" i="7"/>
  <c r="H63" i="7"/>
  <c r="H64" i="7"/>
  <c r="H84" i="7"/>
  <c r="H86" i="7"/>
  <c r="E86" i="5"/>
  <c r="H85" i="7" s="1"/>
  <c r="E84" i="5"/>
  <c r="H83" i="7" s="1"/>
  <c r="E83" i="5"/>
  <c r="H82" i="7" s="1"/>
  <c r="E82" i="5"/>
  <c r="H81" i="7" s="1"/>
  <c r="E81" i="5"/>
  <c r="H80" i="7" s="1"/>
  <c r="E80" i="5"/>
  <c r="H79" i="7" s="1"/>
  <c r="E79" i="5"/>
  <c r="H78" i="7" s="1"/>
  <c r="E78" i="5"/>
  <c r="H77" i="7" s="1"/>
  <c r="E76" i="5"/>
  <c r="H75" i="7" s="1"/>
  <c r="E75" i="5"/>
  <c r="H74" i="7" s="1"/>
  <c r="E74" i="5"/>
  <c r="H73" i="7" s="1"/>
  <c r="E73" i="5"/>
  <c r="H72" i="7" s="1"/>
  <c r="E72" i="5"/>
  <c r="H71" i="7" s="1"/>
  <c r="P71" i="5"/>
  <c r="P70" i="5" s="1"/>
  <c r="P66" i="5" s="1"/>
  <c r="O71" i="5"/>
  <c r="M71" i="5"/>
  <c r="M70" i="5" s="1"/>
  <c r="M66" i="5" s="1"/>
  <c r="L71" i="5"/>
  <c r="L70" i="5" s="1"/>
  <c r="L66" i="5" s="1"/>
  <c r="K71" i="5"/>
  <c r="J71" i="5"/>
  <c r="I71" i="5"/>
  <c r="H71" i="5"/>
  <c r="H70" i="5" s="1"/>
  <c r="G71" i="5"/>
  <c r="F71" i="5"/>
  <c r="F70" i="5" s="1"/>
  <c r="F66" i="5" s="1"/>
  <c r="O70" i="5"/>
  <c r="O66" i="5" s="1"/>
  <c r="K70" i="5"/>
  <c r="K66" i="5" s="1"/>
  <c r="J70" i="5"/>
  <c r="J66" i="5" s="1"/>
  <c r="I70" i="5"/>
  <c r="I66" i="5" s="1"/>
  <c r="G70" i="5"/>
  <c r="G66" i="5" s="1"/>
  <c r="E69" i="5"/>
  <c r="H68" i="7" s="1"/>
  <c r="E67" i="5"/>
  <c r="H66" i="7" s="1"/>
  <c r="E61" i="5"/>
  <c r="H60" i="7" s="1"/>
  <c r="P60" i="5"/>
  <c r="O60" i="5"/>
  <c r="M60" i="5"/>
  <c r="L60" i="5"/>
  <c r="K60" i="5"/>
  <c r="J60" i="5"/>
  <c r="I60" i="5"/>
  <c r="H60" i="5"/>
  <c r="G60" i="5"/>
  <c r="F60" i="5"/>
  <c r="E59" i="5"/>
  <c r="E58" i="5"/>
  <c r="H57" i="7" s="1"/>
  <c r="E57" i="5"/>
  <c r="H56" i="7" s="1"/>
  <c r="P56" i="5"/>
  <c r="O56" i="5"/>
  <c r="M56" i="5"/>
  <c r="L56" i="5"/>
  <c r="K56" i="5"/>
  <c r="J56" i="5"/>
  <c r="I56" i="5"/>
  <c r="H56" i="5"/>
  <c r="G56" i="5"/>
  <c r="F56" i="5"/>
  <c r="E55" i="5"/>
  <c r="H54" i="7" s="1"/>
  <c r="E54" i="5"/>
  <c r="H53" i="7" s="1"/>
  <c r="E53" i="5"/>
  <c r="H52" i="7" s="1"/>
  <c r="P52" i="5"/>
  <c r="O52" i="5"/>
  <c r="M52" i="5"/>
  <c r="L52" i="5"/>
  <c r="K52" i="5"/>
  <c r="J52" i="5"/>
  <c r="I52" i="5"/>
  <c r="H52" i="5"/>
  <c r="G52" i="5"/>
  <c r="F52" i="5"/>
  <c r="E51" i="5"/>
  <c r="H50" i="7" s="1"/>
  <c r="E50" i="5"/>
  <c r="H49" i="7" s="1"/>
  <c r="E49" i="5"/>
  <c r="H48" i="7" s="1"/>
  <c r="E48" i="5"/>
  <c r="H47" i="7" s="1"/>
  <c r="E47" i="5"/>
  <c r="H46" i="7" s="1"/>
  <c r="E46" i="5"/>
  <c r="H45" i="7" s="1"/>
  <c r="E44" i="5"/>
  <c r="H43" i="7" s="1"/>
  <c r="E43" i="5"/>
  <c r="H42" i="7" s="1"/>
  <c r="E42" i="5"/>
  <c r="H41" i="7" s="1"/>
  <c r="E41" i="5"/>
  <c r="H40" i="7" s="1"/>
  <c r="E40" i="5"/>
  <c r="H39" i="7" s="1"/>
  <c r="E39" i="5"/>
  <c r="H38" i="7" s="1"/>
  <c r="E38" i="5"/>
  <c r="H37" i="7" s="1"/>
  <c r="P37" i="5"/>
  <c r="P33" i="5" s="1"/>
  <c r="O37" i="5"/>
  <c r="M37" i="5"/>
  <c r="L37" i="5"/>
  <c r="L33" i="5" s="1"/>
  <c r="K37" i="5"/>
  <c r="J37" i="5"/>
  <c r="I37" i="5"/>
  <c r="H37" i="5"/>
  <c r="H33" i="5" s="1"/>
  <c r="G37" i="5"/>
  <c r="F37" i="5"/>
  <c r="E36" i="5"/>
  <c r="H35" i="7" s="1"/>
  <c r="E35" i="5"/>
  <c r="H34" i="7" s="1"/>
  <c r="E34" i="5"/>
  <c r="H33" i="7" s="1"/>
  <c r="O33" i="5"/>
  <c r="N33" i="5"/>
  <c r="N32" i="5" s="1"/>
  <c r="M33" i="5"/>
  <c r="K33" i="5"/>
  <c r="J33" i="5"/>
  <c r="I33" i="5"/>
  <c r="G33" i="5"/>
  <c r="F33" i="5"/>
  <c r="E26" i="5"/>
  <c r="H25" i="7" s="1"/>
  <c r="E24" i="5"/>
  <c r="H23" i="7" s="1"/>
  <c r="E23" i="5"/>
  <c r="H22" i="7" s="1"/>
  <c r="P21" i="5"/>
  <c r="O21" i="5"/>
  <c r="N21" i="5"/>
  <c r="M21" i="5"/>
  <c r="M20" i="5" s="1"/>
  <c r="L21" i="5"/>
  <c r="F21" i="5"/>
  <c r="F20" i="5" s="1"/>
  <c r="P20" i="5"/>
  <c r="O20" i="5"/>
  <c r="N20" i="5"/>
  <c r="L20" i="5"/>
  <c r="P15" i="5"/>
  <c r="O15" i="5"/>
  <c r="N15" i="5"/>
  <c r="M15" i="5"/>
  <c r="L15" i="5"/>
  <c r="K15" i="5"/>
  <c r="J15" i="5"/>
  <c r="I15" i="5"/>
  <c r="H15" i="5"/>
  <c r="G15" i="5"/>
  <c r="F15" i="5"/>
  <c r="E15" i="5"/>
  <c r="H14" i="7" s="1"/>
  <c r="L11" i="5"/>
  <c r="L8" i="5" s="1"/>
  <c r="K11" i="5"/>
  <c r="J11" i="5"/>
  <c r="I11" i="5"/>
  <c r="H11" i="5"/>
  <c r="G11" i="5"/>
  <c r="E6" i="5"/>
  <c r="H5" i="7" s="1"/>
  <c r="F8" i="7"/>
  <c r="F9" i="7"/>
  <c r="F12" i="7"/>
  <c r="F15" i="7"/>
  <c r="F16" i="7"/>
  <c r="F17" i="7"/>
  <c r="F18" i="7"/>
  <c r="F21" i="7"/>
  <c r="F24" i="7"/>
  <c r="F26" i="7"/>
  <c r="F27" i="7"/>
  <c r="F28" i="7"/>
  <c r="F29" i="7"/>
  <c r="F30" i="7"/>
  <c r="F39" i="7"/>
  <c r="F43" i="7"/>
  <c r="F47" i="7"/>
  <c r="F53" i="7"/>
  <c r="F61" i="7"/>
  <c r="F62" i="7"/>
  <c r="F63" i="7"/>
  <c r="F64" i="7"/>
  <c r="F71" i="7"/>
  <c r="F79" i="7"/>
  <c r="F83" i="7"/>
  <c r="F84" i="7"/>
  <c r="F85" i="7"/>
  <c r="F86" i="7"/>
  <c r="F5" i="7"/>
  <c r="E86" i="2"/>
  <c r="E84" i="2"/>
  <c r="E83" i="2"/>
  <c r="F82" i="7" s="1"/>
  <c r="E82" i="2"/>
  <c r="F81" i="7" s="1"/>
  <c r="E81" i="2"/>
  <c r="F80" i="7" s="1"/>
  <c r="E80" i="2"/>
  <c r="E79" i="2"/>
  <c r="F78" i="7" s="1"/>
  <c r="E78" i="2"/>
  <c r="F77" i="7" s="1"/>
  <c r="E76" i="2"/>
  <c r="F75" i="7" s="1"/>
  <c r="E75" i="2"/>
  <c r="F74" i="7" s="1"/>
  <c r="E74" i="2"/>
  <c r="F73" i="7" s="1"/>
  <c r="E73" i="2"/>
  <c r="F72" i="7" s="1"/>
  <c r="E72" i="2"/>
  <c r="P71" i="2"/>
  <c r="P70" i="2" s="1"/>
  <c r="P66" i="2" s="1"/>
  <c r="O71" i="2"/>
  <c r="O70" i="2" s="1"/>
  <c r="O66" i="2" s="1"/>
  <c r="N71" i="2"/>
  <c r="N70" i="2" s="1"/>
  <c r="N66" i="2" s="1"/>
  <c r="M71" i="2"/>
  <c r="M70" i="2" s="1"/>
  <c r="M66" i="2" s="1"/>
  <c r="L71" i="2"/>
  <c r="L70" i="2" s="1"/>
  <c r="L66" i="2" s="1"/>
  <c r="K71" i="2"/>
  <c r="K70" i="2" s="1"/>
  <c r="K66" i="2" s="1"/>
  <c r="J71" i="2"/>
  <c r="J70" i="2" s="1"/>
  <c r="J66" i="2" s="1"/>
  <c r="I71" i="2"/>
  <c r="I70" i="2" s="1"/>
  <c r="I66" i="2" s="1"/>
  <c r="H71" i="2"/>
  <c r="H70" i="2" s="1"/>
  <c r="H66" i="2" s="1"/>
  <c r="G71" i="2"/>
  <c r="F71" i="2"/>
  <c r="E69" i="2"/>
  <c r="F68" i="7" s="1"/>
  <c r="E67" i="2"/>
  <c r="F66" i="7" s="1"/>
  <c r="E61" i="2"/>
  <c r="F60" i="7" s="1"/>
  <c r="P60" i="2"/>
  <c r="O60" i="2"/>
  <c r="N60" i="2"/>
  <c r="M60" i="2"/>
  <c r="L60" i="2"/>
  <c r="K60" i="2"/>
  <c r="J60" i="2"/>
  <c r="I60" i="2"/>
  <c r="H60" i="2"/>
  <c r="G60" i="2"/>
  <c r="F60" i="2"/>
  <c r="E59" i="2"/>
  <c r="F58" i="7" s="1"/>
  <c r="E58" i="2"/>
  <c r="E56" i="2" s="1"/>
  <c r="F55" i="7" s="1"/>
  <c r="E57" i="2"/>
  <c r="F56" i="7" s="1"/>
  <c r="P56" i="2"/>
  <c r="O56" i="2"/>
  <c r="N56" i="2"/>
  <c r="M56" i="2"/>
  <c r="L56" i="2"/>
  <c r="K56" i="2"/>
  <c r="J56" i="2"/>
  <c r="I56" i="2"/>
  <c r="H56" i="2"/>
  <c r="G56" i="2"/>
  <c r="F56" i="2"/>
  <c r="E55" i="2"/>
  <c r="E54" i="2"/>
  <c r="E53" i="2"/>
  <c r="F52" i="7" s="1"/>
  <c r="P52" i="2"/>
  <c r="O52" i="2"/>
  <c r="N52" i="2"/>
  <c r="M52" i="2"/>
  <c r="L52" i="2"/>
  <c r="K52" i="2"/>
  <c r="J52" i="2"/>
  <c r="I52" i="2"/>
  <c r="H52" i="2"/>
  <c r="G52" i="2"/>
  <c r="F52" i="2"/>
  <c r="E51" i="2"/>
  <c r="F50" i="7" s="1"/>
  <c r="E50" i="2"/>
  <c r="F49" i="7" s="1"/>
  <c r="E49" i="2"/>
  <c r="F48" i="7" s="1"/>
  <c r="E48" i="2"/>
  <c r="E47" i="2"/>
  <c r="F46" i="7" s="1"/>
  <c r="E46" i="2"/>
  <c r="E45" i="2" s="1"/>
  <c r="F44" i="7" s="1"/>
  <c r="E44" i="2"/>
  <c r="E43" i="2"/>
  <c r="F42" i="7" s="1"/>
  <c r="E42" i="2"/>
  <c r="F41" i="7" s="1"/>
  <c r="E41" i="2"/>
  <c r="F40" i="7" s="1"/>
  <c r="E40" i="2"/>
  <c r="E39" i="2"/>
  <c r="F38" i="7" s="1"/>
  <c r="E38" i="2"/>
  <c r="F37" i="7" s="1"/>
  <c r="P37" i="2"/>
  <c r="P33" i="2" s="1"/>
  <c r="O37" i="2"/>
  <c r="O33" i="2" s="1"/>
  <c r="N37" i="2"/>
  <c r="M37" i="2"/>
  <c r="L37" i="2"/>
  <c r="K37" i="2"/>
  <c r="K33" i="2" s="1"/>
  <c r="J37" i="2"/>
  <c r="J33" i="2" s="1"/>
  <c r="I37" i="2"/>
  <c r="H37" i="2"/>
  <c r="H33" i="2" s="1"/>
  <c r="G37" i="2"/>
  <c r="G33" i="2" s="1"/>
  <c r="F37" i="2"/>
  <c r="E36" i="2"/>
  <c r="F35" i="7" s="1"/>
  <c r="E35" i="2"/>
  <c r="F34" i="7" s="1"/>
  <c r="N33" i="2"/>
  <c r="M33" i="2"/>
  <c r="L33" i="2"/>
  <c r="I33" i="2"/>
  <c r="E26" i="2"/>
  <c r="F25" i="7" s="1"/>
  <c r="E24" i="2"/>
  <c r="F23" i="7" s="1"/>
  <c r="E23" i="2"/>
  <c r="F22" i="7" s="1"/>
  <c r="P21" i="2"/>
  <c r="O21" i="2"/>
  <c r="O20" i="2" s="1"/>
  <c r="N21" i="2"/>
  <c r="N20" i="2" s="1"/>
  <c r="M21" i="2"/>
  <c r="M20" i="2" s="1"/>
  <c r="L21" i="2"/>
  <c r="F21" i="2"/>
  <c r="F20" i="2" s="1"/>
  <c r="P20" i="2"/>
  <c r="L20" i="2"/>
  <c r="P15" i="2"/>
  <c r="O15" i="2"/>
  <c r="N15" i="2"/>
  <c r="M15" i="2"/>
  <c r="L15" i="2"/>
  <c r="K15" i="2"/>
  <c r="J15" i="2"/>
  <c r="I15" i="2"/>
  <c r="H15" i="2"/>
  <c r="G15" i="2"/>
  <c r="F15" i="2"/>
  <c r="E15" i="2"/>
  <c r="F14" i="7" s="1"/>
  <c r="L11" i="2"/>
  <c r="L8" i="2" s="1"/>
  <c r="K11" i="2"/>
  <c r="J11" i="2"/>
  <c r="I11" i="2"/>
  <c r="H11" i="2"/>
  <c r="G11" i="2"/>
  <c r="E6" i="2"/>
  <c r="E78" i="6"/>
  <c r="E66" i="6" s="1"/>
  <c r="E63" i="6"/>
  <c r="E56" i="6"/>
  <c r="E52" i="6"/>
  <c r="E45" i="6"/>
  <c r="E37" i="6"/>
  <c r="E33" i="6" s="1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V20" i="6"/>
  <c r="V19" i="6" s="1"/>
  <c r="U20" i="6"/>
  <c r="T20" i="6"/>
  <c r="T19" i="6" s="1"/>
  <c r="S20" i="6"/>
  <c r="S19" i="6" s="1"/>
  <c r="R20" i="6"/>
  <c r="R19" i="6" s="1"/>
  <c r="Q20" i="6"/>
  <c r="P20" i="6"/>
  <c r="P19" i="6" s="1"/>
  <c r="O20" i="6"/>
  <c r="N20" i="6"/>
  <c r="N19" i="6" s="1"/>
  <c r="M20" i="6"/>
  <c r="L20" i="6"/>
  <c r="L19" i="6" s="1"/>
  <c r="K20" i="6"/>
  <c r="J20" i="6"/>
  <c r="J19" i="6" s="1"/>
  <c r="I20" i="6"/>
  <c r="H20" i="6"/>
  <c r="H19" i="6" s="1"/>
  <c r="G20" i="6"/>
  <c r="F20" i="6"/>
  <c r="F19" i="6" s="1"/>
  <c r="E20" i="6"/>
  <c r="U19" i="6"/>
  <c r="Q19" i="6"/>
  <c r="O19" i="6"/>
  <c r="M19" i="6"/>
  <c r="K19" i="6"/>
  <c r="I19" i="6"/>
  <c r="G19" i="6"/>
  <c r="E19" i="6"/>
  <c r="V14" i="6"/>
  <c r="U14" i="6"/>
  <c r="T14" i="6"/>
  <c r="S14" i="6"/>
  <c r="R14" i="6"/>
  <c r="R7" i="6" s="1"/>
  <c r="R6" i="6" s="1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V10" i="6"/>
  <c r="U10" i="6"/>
  <c r="T10" i="6"/>
  <c r="T7" i="6" s="1"/>
  <c r="T6" i="6" s="1"/>
  <c r="S10" i="6"/>
  <c r="S7" i="6" s="1"/>
  <c r="R10" i="6"/>
  <c r="Q10" i="6"/>
  <c r="P10" i="6"/>
  <c r="P7" i="6" s="1"/>
  <c r="P6" i="6" s="1"/>
  <c r="O10" i="6"/>
  <c r="N10" i="6"/>
  <c r="N7" i="6" s="1"/>
  <c r="N6" i="6" s="1"/>
  <c r="M10" i="6"/>
  <c r="L10" i="6"/>
  <c r="L7" i="6" s="1"/>
  <c r="L6" i="6" s="1"/>
  <c r="K10" i="6"/>
  <c r="J10" i="6"/>
  <c r="I10" i="6"/>
  <c r="H10" i="6"/>
  <c r="H7" i="6" s="1"/>
  <c r="H6" i="6" s="1"/>
  <c r="G10" i="6"/>
  <c r="F10" i="6"/>
  <c r="F7" i="6" s="1"/>
  <c r="F6" i="6" s="1"/>
  <c r="E10" i="6"/>
  <c r="V7" i="6"/>
  <c r="U7" i="6"/>
  <c r="Q7" i="6"/>
  <c r="O7" i="6"/>
  <c r="O6" i="6" s="1"/>
  <c r="M7" i="6"/>
  <c r="K7" i="6"/>
  <c r="J7" i="6"/>
  <c r="J6" i="6" s="1"/>
  <c r="I7" i="6"/>
  <c r="G7" i="6"/>
  <c r="E7" i="6"/>
  <c r="Q6" i="6"/>
  <c r="M6" i="6"/>
  <c r="F70" i="2" l="1"/>
  <c r="F66" i="2" s="1"/>
  <c r="K32" i="5"/>
  <c r="K21" i="5" s="1"/>
  <c r="K20" i="5" s="1"/>
  <c r="K8" i="5" s="1"/>
  <c r="K6" i="6"/>
  <c r="L32" i="5"/>
  <c r="G6" i="6"/>
  <c r="I6" i="6"/>
  <c r="F45" i="7"/>
  <c r="G32" i="5"/>
  <c r="S6" i="6"/>
  <c r="E52" i="2"/>
  <c r="F51" i="7" s="1"/>
  <c r="E60" i="5"/>
  <c r="H59" i="7" s="1"/>
  <c r="J32" i="5"/>
  <c r="J21" i="5" s="1"/>
  <c r="P32" i="5"/>
  <c r="I32" i="5"/>
  <c r="I21" i="5" s="1"/>
  <c r="I20" i="5" s="1"/>
  <c r="I8" i="5" s="1"/>
  <c r="I7" i="5" s="1"/>
  <c r="O32" i="5"/>
  <c r="O14" i="5" s="1"/>
  <c r="O11" i="5" s="1"/>
  <c r="O8" i="5" s="1"/>
  <c r="O7" i="5" s="1"/>
  <c r="M32" i="5"/>
  <c r="M14" i="5" s="1"/>
  <c r="M11" i="5" s="1"/>
  <c r="M8" i="5" s="1"/>
  <c r="M7" i="5" s="1"/>
  <c r="I32" i="2"/>
  <c r="M32" i="2"/>
  <c r="M14" i="2" s="1"/>
  <c r="M11" i="2" s="1"/>
  <c r="M8" i="2" s="1"/>
  <c r="M7" i="2" s="1"/>
  <c r="F57" i="7"/>
  <c r="L32" i="2"/>
  <c r="P32" i="2"/>
  <c r="F54" i="7"/>
  <c r="E60" i="2"/>
  <c r="F59" i="7" s="1"/>
  <c r="K32" i="2"/>
  <c r="K21" i="2" s="1"/>
  <c r="K20" i="2" s="1"/>
  <c r="K8" i="2" s="1"/>
  <c r="O32" i="2"/>
  <c r="N32" i="2"/>
  <c r="N14" i="2" s="1"/>
  <c r="F32" i="5"/>
  <c r="F12" i="5" s="1"/>
  <c r="E12" i="5" s="1"/>
  <c r="G70" i="2"/>
  <c r="H32" i="2"/>
  <c r="H21" i="2" s="1"/>
  <c r="H20" i="2" s="1"/>
  <c r="H8" i="2" s="1"/>
  <c r="H7" i="2" s="1"/>
  <c r="J32" i="2"/>
  <c r="J21" i="2" s="1"/>
  <c r="J20" i="2" s="1"/>
  <c r="J8" i="2" s="1"/>
  <c r="J7" i="2" s="1"/>
  <c r="E45" i="5"/>
  <c r="H44" i="7" s="1"/>
  <c r="E56" i="5"/>
  <c r="H55" i="7" s="1"/>
  <c r="E37" i="5"/>
  <c r="H36" i="7" s="1"/>
  <c r="H58" i="7"/>
  <c r="E52" i="5"/>
  <c r="H51" i="7" s="1"/>
  <c r="F33" i="7"/>
  <c r="F33" i="2"/>
  <c r="K7" i="5"/>
  <c r="L7" i="2"/>
  <c r="P14" i="5"/>
  <c r="N14" i="5"/>
  <c r="J20" i="5"/>
  <c r="J8" i="5" s="1"/>
  <c r="J7" i="5" s="1"/>
  <c r="E70" i="5"/>
  <c r="E71" i="5"/>
  <c r="H70" i="7" s="1"/>
  <c r="G21" i="5"/>
  <c r="G20" i="5" s="1"/>
  <c r="G8" i="5" s="1"/>
  <c r="G7" i="5" s="1"/>
  <c r="P14" i="2"/>
  <c r="K7" i="2"/>
  <c r="I21" i="2"/>
  <c r="I20" i="2" s="1"/>
  <c r="I8" i="2" s="1"/>
  <c r="I7" i="2" s="1"/>
  <c r="E71" i="2"/>
  <c r="F70" i="7" s="1"/>
  <c r="L7" i="5"/>
  <c r="H66" i="5"/>
  <c r="E37" i="2"/>
  <c r="F36" i="7" s="1"/>
  <c r="O14" i="2"/>
  <c r="U6" i="6"/>
  <c r="E32" i="6"/>
  <c r="E6" i="6" s="1"/>
  <c r="H32" i="5" l="1"/>
  <c r="H21" i="5" s="1"/>
  <c r="H69" i="7"/>
  <c r="E66" i="5"/>
  <c r="G66" i="2"/>
  <c r="E70" i="2"/>
  <c r="E66" i="2" s="1"/>
  <c r="E33" i="5"/>
  <c r="H32" i="7" s="1"/>
  <c r="E33" i="2"/>
  <c r="F11" i="5"/>
  <c r="F8" i="5" s="1"/>
  <c r="F7" i="5" s="1"/>
  <c r="O11" i="2"/>
  <c r="O8" i="2" s="1"/>
  <c r="O7" i="2" s="1"/>
  <c r="E14" i="2"/>
  <c r="F13" i="7" s="1"/>
  <c r="P11" i="2"/>
  <c r="P8" i="2" s="1"/>
  <c r="P7" i="2" s="1"/>
  <c r="N11" i="2"/>
  <c r="N8" i="2" s="1"/>
  <c r="N7" i="2" s="1"/>
  <c r="E14" i="5"/>
  <c r="H13" i="7" s="1"/>
  <c r="N11" i="5"/>
  <c r="N8" i="5" s="1"/>
  <c r="N7" i="5" s="1"/>
  <c r="F32" i="2"/>
  <c r="P11" i="5"/>
  <c r="P8" i="5" s="1"/>
  <c r="P7" i="5" s="1"/>
  <c r="E61" i="4"/>
  <c r="G60" i="7" s="1"/>
  <c r="P60" i="4"/>
  <c r="O60" i="4"/>
  <c r="N60" i="4"/>
  <c r="M60" i="4"/>
  <c r="L60" i="4"/>
  <c r="K60" i="4"/>
  <c r="J60" i="4"/>
  <c r="I60" i="4"/>
  <c r="H60" i="4"/>
  <c r="G60" i="4"/>
  <c r="F60" i="4"/>
  <c r="E60" i="4" l="1"/>
  <c r="G59" i="7" s="1"/>
  <c r="H20" i="5"/>
  <c r="H8" i="5" s="1"/>
  <c r="H7" i="5" s="1"/>
  <c r="E21" i="5"/>
  <c r="E20" i="5" s="1"/>
  <c r="H19" i="7" s="1"/>
  <c r="E32" i="5"/>
  <c r="H31" i="7" s="1"/>
  <c r="E32" i="2"/>
  <c r="F32" i="7"/>
  <c r="G32" i="2"/>
  <c r="G21" i="2" s="1"/>
  <c r="H65" i="7"/>
  <c r="H20" i="7"/>
  <c r="E11" i="5"/>
  <c r="H11" i="7"/>
  <c r="F12" i="2"/>
  <c r="E12" i="2" s="1"/>
  <c r="F69" i="7"/>
  <c r="F65" i="7"/>
  <c r="F37" i="4"/>
  <c r="G20" i="2" l="1"/>
  <c r="G8" i="2" s="1"/>
  <c r="G7" i="2" s="1"/>
  <c r="E21" i="2"/>
  <c r="E8" i="5"/>
  <c r="H10" i="7"/>
  <c r="F31" i="7"/>
  <c r="F11" i="2"/>
  <c r="F8" i="2" s="1"/>
  <c r="F7" i="2" s="1"/>
  <c r="E73" i="4"/>
  <c r="G72" i="7" s="1"/>
  <c r="F71" i="4"/>
  <c r="F70" i="4" s="1"/>
  <c r="E75" i="4"/>
  <c r="G74" i="7" s="1"/>
  <c r="F33" i="4"/>
  <c r="M71" i="4"/>
  <c r="M70" i="4" s="1"/>
  <c r="M66" i="4" s="1"/>
  <c r="E86" i="4"/>
  <c r="G85" i="7" s="1"/>
  <c r="E84" i="4"/>
  <c r="G83" i="7" s="1"/>
  <c r="E83" i="4"/>
  <c r="G82" i="7" s="1"/>
  <c r="E82" i="4"/>
  <c r="G81" i="7" s="1"/>
  <c r="E81" i="4"/>
  <c r="G80" i="7" s="1"/>
  <c r="E80" i="4"/>
  <c r="G79" i="7" s="1"/>
  <c r="E79" i="4"/>
  <c r="G78" i="7" s="1"/>
  <c r="E78" i="4"/>
  <c r="G77" i="7" s="1"/>
  <c r="E76" i="4"/>
  <c r="G75" i="7" s="1"/>
  <c r="E74" i="4"/>
  <c r="G73" i="7" s="1"/>
  <c r="E72" i="4"/>
  <c r="G71" i="7" s="1"/>
  <c r="P71" i="4"/>
  <c r="P70" i="4" s="1"/>
  <c r="P66" i="4" s="1"/>
  <c r="O71" i="4"/>
  <c r="O70" i="4" s="1"/>
  <c r="O66" i="4" s="1"/>
  <c r="N71" i="4"/>
  <c r="L71" i="4"/>
  <c r="L70" i="4" s="1"/>
  <c r="L66" i="4" s="1"/>
  <c r="K71" i="4"/>
  <c r="K70" i="4" s="1"/>
  <c r="K66" i="4" s="1"/>
  <c r="J71" i="4"/>
  <c r="I71" i="4"/>
  <c r="I70" i="4" s="1"/>
  <c r="I66" i="4" s="1"/>
  <c r="H71" i="4"/>
  <c r="G71" i="4"/>
  <c r="G70" i="4" s="1"/>
  <c r="E69" i="4"/>
  <c r="G68" i="7" s="1"/>
  <c r="E67" i="4"/>
  <c r="G66" i="7" s="1"/>
  <c r="E59" i="4"/>
  <c r="G58" i="7" s="1"/>
  <c r="E58" i="4"/>
  <c r="G57" i="7" s="1"/>
  <c r="E57" i="4"/>
  <c r="G56" i="7" s="1"/>
  <c r="P56" i="4"/>
  <c r="O56" i="4"/>
  <c r="N56" i="4"/>
  <c r="M56" i="4"/>
  <c r="L56" i="4"/>
  <c r="K56" i="4"/>
  <c r="J56" i="4"/>
  <c r="I56" i="4"/>
  <c r="H56" i="4"/>
  <c r="G56" i="4"/>
  <c r="F56" i="4"/>
  <c r="E55" i="4"/>
  <c r="G54" i="7" s="1"/>
  <c r="E54" i="4"/>
  <c r="G53" i="7" s="1"/>
  <c r="E53" i="4"/>
  <c r="G52" i="7" s="1"/>
  <c r="P52" i="4"/>
  <c r="O52" i="4"/>
  <c r="N52" i="4"/>
  <c r="M52" i="4"/>
  <c r="L52" i="4"/>
  <c r="K52" i="4"/>
  <c r="J52" i="4"/>
  <c r="I52" i="4"/>
  <c r="H52" i="4"/>
  <c r="G52" i="4"/>
  <c r="E51" i="4"/>
  <c r="G50" i="7" s="1"/>
  <c r="E50" i="4"/>
  <c r="G49" i="7" s="1"/>
  <c r="E49" i="4"/>
  <c r="G48" i="7" s="1"/>
  <c r="E48" i="4"/>
  <c r="G47" i="7" s="1"/>
  <c r="E47" i="4"/>
  <c r="G46" i="7" s="1"/>
  <c r="E46" i="4"/>
  <c r="G45" i="7" s="1"/>
  <c r="E44" i="4"/>
  <c r="G43" i="7" s="1"/>
  <c r="E43" i="4"/>
  <c r="G42" i="7" s="1"/>
  <c r="E42" i="4"/>
  <c r="G41" i="7" s="1"/>
  <c r="E41" i="4"/>
  <c r="G40" i="7" s="1"/>
  <c r="E40" i="4"/>
  <c r="G39" i="7" s="1"/>
  <c r="E39" i="4"/>
  <c r="G38" i="7" s="1"/>
  <c r="E38" i="4"/>
  <c r="G37" i="7" s="1"/>
  <c r="P37" i="4"/>
  <c r="P33" i="4" s="1"/>
  <c r="O37" i="4"/>
  <c r="O33" i="4" s="1"/>
  <c r="N37" i="4"/>
  <c r="N33" i="4" s="1"/>
  <c r="M37" i="4"/>
  <c r="M33" i="4" s="1"/>
  <c r="L37" i="4"/>
  <c r="L33" i="4" s="1"/>
  <c r="K37" i="4"/>
  <c r="K33" i="4" s="1"/>
  <c r="J37" i="4"/>
  <c r="I37" i="4"/>
  <c r="H37" i="4"/>
  <c r="H33" i="4" s="1"/>
  <c r="G37" i="4"/>
  <c r="G33" i="4" s="1"/>
  <c r="E36" i="4"/>
  <c r="G35" i="7" s="1"/>
  <c r="E35" i="4"/>
  <c r="G34" i="7" s="1"/>
  <c r="E34" i="4"/>
  <c r="G33" i="7" s="1"/>
  <c r="J33" i="4"/>
  <c r="I33" i="4"/>
  <c r="E26" i="4"/>
  <c r="G25" i="7" s="1"/>
  <c r="E24" i="4"/>
  <c r="G23" i="7" s="1"/>
  <c r="E23" i="4"/>
  <c r="G22" i="7" s="1"/>
  <c r="P21" i="4"/>
  <c r="P20" i="4" s="1"/>
  <c r="O21" i="4"/>
  <c r="N21" i="4"/>
  <c r="N20" i="4" s="1"/>
  <c r="M21" i="4"/>
  <c r="M20" i="4" s="1"/>
  <c r="L21" i="4"/>
  <c r="L20" i="4" s="1"/>
  <c r="F21" i="4"/>
  <c r="F20" i="4" s="1"/>
  <c r="O20" i="4"/>
  <c r="P15" i="4"/>
  <c r="O15" i="4"/>
  <c r="N15" i="4"/>
  <c r="M15" i="4"/>
  <c r="L15" i="4"/>
  <c r="K15" i="4"/>
  <c r="J15" i="4"/>
  <c r="I15" i="4"/>
  <c r="H15" i="4"/>
  <c r="G15" i="4"/>
  <c r="F15" i="4"/>
  <c r="E15" i="4"/>
  <c r="G14" i="7" s="1"/>
  <c r="E6" i="4"/>
  <c r="G5" i="7" s="1"/>
  <c r="E86" i="7"/>
  <c r="E84" i="7"/>
  <c r="E83" i="7"/>
  <c r="E82" i="7"/>
  <c r="E81" i="7"/>
  <c r="E80" i="7"/>
  <c r="E79" i="7"/>
  <c r="E78" i="7"/>
  <c r="E77" i="7"/>
  <c r="E74" i="7"/>
  <c r="E73" i="7"/>
  <c r="E72" i="7"/>
  <c r="E70" i="7"/>
  <c r="E69" i="7"/>
  <c r="E68" i="7"/>
  <c r="E64" i="7"/>
  <c r="E63" i="7" s="1"/>
  <c r="E62" i="7"/>
  <c r="E58" i="7"/>
  <c r="E57" i="7"/>
  <c r="E55" i="7"/>
  <c r="E54" i="7"/>
  <c r="E53" i="7"/>
  <c r="E51" i="7"/>
  <c r="E50" i="7"/>
  <c r="E49" i="7"/>
  <c r="E48" i="7"/>
  <c r="E47" i="7"/>
  <c r="E46" i="7"/>
  <c r="E44" i="7"/>
  <c r="E43" i="7"/>
  <c r="E42" i="7"/>
  <c r="E41" i="7"/>
  <c r="E40" i="7"/>
  <c r="E39" i="7"/>
  <c r="E38" i="7"/>
  <c r="E36" i="7"/>
  <c r="E35" i="7"/>
  <c r="E34" i="7"/>
  <c r="E24" i="7"/>
  <c r="E23" i="7"/>
  <c r="E22" i="7"/>
  <c r="E14" i="7"/>
  <c r="E10" i="7"/>
  <c r="E5" i="7"/>
  <c r="K32" i="4" l="1"/>
  <c r="K21" i="4" s="1"/>
  <c r="K20" i="4" s="1"/>
  <c r="L32" i="4"/>
  <c r="M32" i="4"/>
  <c r="P32" i="4"/>
  <c r="I32" i="4"/>
  <c r="N70" i="4"/>
  <c r="N66" i="4" s="1"/>
  <c r="O32" i="4"/>
  <c r="F20" i="7"/>
  <c r="E20" i="2"/>
  <c r="F19" i="7" s="1"/>
  <c r="G66" i="4"/>
  <c r="G32" i="4" s="1"/>
  <c r="E7" i="5"/>
  <c r="H6" i="7" s="1"/>
  <c r="H7" i="7"/>
  <c r="J70" i="4"/>
  <c r="J66" i="4" s="1"/>
  <c r="J32" i="4" s="1"/>
  <c r="J21" i="4" s="1"/>
  <c r="H66" i="4"/>
  <c r="H32" i="4" s="1"/>
  <c r="H70" i="4"/>
  <c r="F11" i="7"/>
  <c r="E11" i="2"/>
  <c r="E56" i="7"/>
  <c r="E20" i="7"/>
  <c r="E19" i="7" s="1"/>
  <c r="E37" i="7"/>
  <c r="L11" i="4"/>
  <c r="L8" i="4" s="1"/>
  <c r="L7" i="4" s="1"/>
  <c r="J11" i="4"/>
  <c r="E71" i="4"/>
  <c r="G70" i="7" s="1"/>
  <c r="K11" i="4"/>
  <c r="E45" i="4"/>
  <c r="G44" i="7" s="1"/>
  <c r="E56" i="4"/>
  <c r="G55" i="7" s="1"/>
  <c r="F66" i="4"/>
  <c r="E37" i="4"/>
  <c r="E52" i="4"/>
  <c r="G51" i="7" s="1"/>
  <c r="F52" i="4"/>
  <c r="E7" i="7"/>
  <c r="E33" i="7"/>
  <c r="E45" i="7"/>
  <c r="E52" i="7"/>
  <c r="E71" i="7"/>
  <c r="E66" i="7" s="1"/>
  <c r="N32" i="4" l="1"/>
  <c r="F32" i="4"/>
  <c r="E33" i="4"/>
  <c r="G32" i="7" s="1"/>
  <c r="G36" i="7"/>
  <c r="N14" i="4"/>
  <c r="J20" i="4"/>
  <c r="J8" i="4" s="1"/>
  <c r="J7" i="4" s="1"/>
  <c r="E70" i="4"/>
  <c r="E66" i="4" s="1"/>
  <c r="E8" i="2"/>
  <c r="F10" i="7"/>
  <c r="M14" i="4"/>
  <c r="O14" i="4"/>
  <c r="G11" i="4"/>
  <c r="G21" i="4"/>
  <c r="I11" i="4"/>
  <c r="I21" i="4"/>
  <c r="I20" i="4" s="1"/>
  <c r="N11" i="4"/>
  <c r="N8" i="4" s="1"/>
  <c r="N7" i="4" s="1"/>
  <c r="P14" i="4"/>
  <c r="H11" i="4"/>
  <c r="H21" i="4"/>
  <c r="H20" i="4" s="1"/>
  <c r="K8" i="4"/>
  <c r="K7" i="4" s="1"/>
  <c r="E32" i="7"/>
  <c r="E6" i="7" s="1"/>
  <c r="E32" i="4" l="1"/>
  <c r="G31" i="7" s="1"/>
  <c r="E21" i="4"/>
  <c r="G69" i="7"/>
  <c r="G65" i="7"/>
  <c r="F7" i="7"/>
  <c r="E7" i="2"/>
  <c r="F6" i="7" s="1"/>
  <c r="I8" i="4"/>
  <c r="I7" i="4" s="1"/>
  <c r="O11" i="4"/>
  <c r="O8" i="4" s="1"/>
  <c r="O7" i="4" s="1"/>
  <c r="H8" i="4"/>
  <c r="H7" i="4" s="1"/>
  <c r="P11" i="4"/>
  <c r="P8" i="4" s="1"/>
  <c r="P7" i="4" s="1"/>
  <c r="G20" i="7"/>
  <c r="G20" i="4"/>
  <c r="G8" i="4" s="1"/>
  <c r="G7" i="4" s="1"/>
  <c r="M11" i="4"/>
  <c r="M8" i="4" s="1"/>
  <c r="M7" i="4" s="1"/>
  <c r="E14" i="4"/>
  <c r="G13" i="7" s="1"/>
  <c r="F12" i="4"/>
  <c r="F11" i="4" l="1"/>
  <c r="F8" i="4" s="1"/>
  <c r="F7" i="4" s="1"/>
  <c r="E12" i="4"/>
  <c r="G11" i="7" s="1"/>
  <c r="E20" i="4"/>
  <c r="G19" i="7" s="1"/>
  <c r="E11" i="4" l="1"/>
  <c r="E8" i="4" l="1"/>
  <c r="G7" i="7" s="1"/>
  <c r="G10" i="7"/>
  <c r="E7" i="4" l="1"/>
  <c r="G6" i="7" s="1"/>
</calcChain>
</file>

<file path=xl/sharedStrings.xml><?xml version="1.0" encoding="utf-8"?>
<sst xmlns="http://schemas.openxmlformats.org/spreadsheetml/2006/main" count="899" uniqueCount="188">
  <si>
    <t>Наименование показателя</t>
  </si>
  <si>
    <t>Код строки</t>
  </si>
  <si>
    <t>Код по бюджетной классификации Российской Федерации</t>
  </si>
  <si>
    <t>Аналический код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</si>
  <si>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</si>
  <si>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</si>
  <si>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</si>
  <si>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</si>
  <si>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</si>
  <si>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</si>
  <si>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</si>
  <si>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</si>
  <si>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</si>
  <si>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</si>
  <si>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</si>
  <si>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</si>
  <si>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</si>
  <si>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</si>
  <si>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</si>
  <si>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в том числе:
доходы от собстенности, всего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</si>
  <si>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</si>
  <si>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</si>
  <si>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</si>
  <si>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</si>
  <si>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</si>
  <si>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</si>
  <si>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</si>
  <si>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</si>
  <si>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</si>
  <si>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</si>
  <si>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</si>
  <si>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</si>
  <si>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</si>
  <si>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</si>
  <si>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</si>
  <si>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</si>
  <si>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</si>
  <si>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в том числе:
целевые субсидии, всего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</si>
  <si>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</si>
  <si>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</si>
  <si>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</si>
  <si>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</si>
  <si>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</si>
  <si>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</si>
  <si>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</si>
  <si>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</si>
  <si>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</si>
  <si>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</si>
  <si>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</si>
  <si>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</si>
  <si>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</si>
  <si>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</si>
  <si>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</si>
  <si>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</si>
  <si>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</si>
  <si>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</si>
  <si>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</si>
  <si>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</si>
  <si>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</si>
  <si>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</si>
  <si>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</si>
  <si>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</si>
  <si>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</si>
  <si>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</si>
  <si>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</si>
  <si>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</si>
  <si>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</si>
  <si>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</si>
  <si>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</si>
  <si>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</si>
  <si>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</si>
  <si>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</si>
  <si>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</si>
  <si>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</si>
  <si>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</si>
  <si>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</si>
  <si>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</si>
  <si>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</si>
  <si>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</si>
  <si>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</si>
  <si>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</si>
  <si>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</si>
  <si>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</si>
  <si>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</si>
  <si>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</si>
  <si>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</si>
  <si>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</si>
  <si>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</si>
  <si>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</si>
  <si>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</si>
  <si>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</si>
  <si>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</si>
  <si>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</si>
  <si>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в том числе:
закупку научно-исследовательских и опытно-конструкторских работ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</si>
  <si>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</si>
  <si>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</si>
  <si>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</si>
  <si>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</si>
  <si>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2651</t>
  </si>
  <si>
    <t>2652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</si>
  <si>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</si>
  <si>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</si>
  <si>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</si>
  <si>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</si>
  <si>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</si>
  <si>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</si>
  <si>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</si>
  <si>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</si>
  <si>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</si>
  <si>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</si>
  <si>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</si>
  <si>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</si>
  <si>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</si>
  <si>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</si>
  <si>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</si>
  <si>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</si>
  <si>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</si>
  <si>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</si>
  <si>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</si>
  <si>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</si>
  <si>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</si>
  <si>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в том числе:
поступления нефинансовых активов</t>
  </si>
  <si>
    <t>2641</t>
  </si>
  <si>
    <t>2642</t>
  </si>
  <si>
    <t>2643</t>
  </si>
  <si>
    <t>2644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</si>
  <si>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</si>
  <si>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</si>
  <si>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</si>
  <si>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</si>
  <si>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***поступления от оказания ууслуг (выполнения работ)на платной основе и от иной приносящей доход деятельности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</si>
  <si>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</si>
  <si>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</si>
  <si>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</si>
  <si>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</si>
  <si>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</si>
  <si>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</si>
  <si>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</si>
  <si>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</si>
  <si>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</si>
  <si>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</si>
  <si>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Всего</t>
  </si>
  <si>
    <t>из них:
увеличение остатков денежных средств средства за счет возврата дебиторской задолженности прошлых лет</t>
  </si>
  <si>
    <t>***поступления от оказания услуг (выполнения работ)на платной основе и от иной приносящей доход деятельности</t>
  </si>
  <si>
    <t>Раздел 1. Поступления и выплаты</t>
  </si>
  <si>
    <t>1230</t>
  </si>
  <si>
    <t>родительская плата за присмотр и уход за ребенком, освающим образовательные программы дошкольного образования</t>
  </si>
  <si>
    <t>поступления от иной приносящей доход деятельности</t>
  </si>
  <si>
    <t>поступления в рамках благотворительной деятельности, пожертвования</t>
  </si>
  <si>
    <t xml:space="preserve">поступления от оказания услуг (выполнения работ) на платной основе </t>
  </si>
  <si>
    <t>прочие поступления от оказания услуг (выполнения работ)на платной основе</t>
  </si>
  <si>
    <t>Основное мероприятие «Расходы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образования»общеобразовательную программу дошкольного образования</t>
  </si>
  <si>
    <t>Основное мероприятие «Совершенствование материально-технической базы и инфраструктуры муниципальных дошкольных образовательных учреждений»</t>
  </si>
  <si>
    <r>
      <t xml:space="preserve">в том числе:
субсидии на финансовое обеспечение </t>
    </r>
    <r>
      <rPr>
        <b/>
        <sz val="11"/>
        <color rgb="FF0000FF"/>
        <rFont val="Times New Roman"/>
        <family val="1"/>
        <charset val="204"/>
      </rPr>
      <t xml:space="preserve">выполнения государственного (муниципального) задания </t>
    </r>
    <r>
      <rPr>
        <sz val="11"/>
        <color rgb="FF0000FF"/>
        <rFont val="Times New Roman"/>
        <family val="1"/>
        <charset val="204"/>
      </rPr>
      <t>за счет средств бюджета публично-правового образования, создавшего учреждение</t>
    </r>
  </si>
  <si>
    <t>из них: возврат в бюджет средств субсидии</t>
  </si>
  <si>
    <t xml:space="preserve">в том числе: налог на прибыль </t>
  </si>
  <si>
    <t xml:space="preserve"> </t>
  </si>
  <si>
    <t>Подпрограмма "Специальная оценка условий труда" основное мероприятие ""Организация проведения специальной оценки условий труда на рабочих местах</t>
  </si>
  <si>
    <t>Подпрограмма  "Обучение по охране труда руководителей и специалистов" основное мероприятие "Направление на обучение по охране труда рукоодителей и специалистов "</t>
  </si>
  <si>
    <t>прочие расходы (кроме расходов на закупку товаров, работ, услуг)</t>
  </si>
  <si>
    <t>2530</t>
  </si>
  <si>
    <t>Муниципальная программа"Улучшение условий и охраны труда в муниципальных учреждениях города Саратова"</t>
  </si>
  <si>
    <t>1410</t>
  </si>
  <si>
    <t>1420</t>
  </si>
  <si>
    <t>доходы от иной деятельности, поступления в рамках благотворительной деятельности, пожертвования</t>
  </si>
  <si>
    <t>1430</t>
  </si>
  <si>
    <t>расходы на выплаты военнослужащим и сотрудникам, имеющим специальные звания,зависящие от размера денежного довольствия</t>
  </si>
  <si>
    <t>иные выплаты военнослужащими сотрудникам, имеющим специальные звания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</si>
  <si>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</si>
  <si>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</si>
  <si>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</si>
  <si>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</si>
  <si>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</si>
  <si>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</si>
  <si>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</si>
  <si>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2440</t>
  </si>
  <si>
    <t>2450</t>
  </si>
  <si>
    <t>2460</t>
  </si>
  <si>
    <t>2</t>
  </si>
  <si>
    <t>Основное мероприятие «Обеспечение пожарной безопасности в муниципальных дошкольных образовательных учреждениях»</t>
  </si>
  <si>
    <t>Раздел 1.1. Поступления и выплаты на 2021 г. первый год планового периода, руб. (с точностью до двух знаков после запятой-0,00)</t>
  </si>
  <si>
    <t>Раздел 1.3. Поступления и выплаты на 2023 г. первый год планового периода, руб. (с точностью до двух знаков после запятой-0,00)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</si>
  <si>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</si>
  <si>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</si>
  <si>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</si>
  <si>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Раздел 1.2. Поступления и выплаты на 2022 г. первый год планового периода, руб. (с точностью до двух знаков после запятой-0,00)</t>
  </si>
  <si>
    <t>в том числе:
доходы от собственности, всего</t>
  </si>
  <si>
    <t>Закупка энергетических ресурсов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</si>
</sst>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color rgb="FF0000FF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1"/>
      <color rgb="FF0000FF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2"/>
      <color rgb="FF0000F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11" fillId="2" borderId="1" xfId="0" applyFont="1" applyFill="1" applyBorder="1" applyAlignment="1">
      <alignment horizontal="right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4" fontId="14" fillId="2" borderId="1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9" fillId="5" borderId="1" xfId="0" applyFont="1" applyFill="1" applyBorder="1" applyAlignment="1">
      <alignment vertical="center"/>
    </xf>
    <xf numFmtId="4" fontId="14" fillId="5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4" fontId="9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" fontId="9" fillId="4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4" fontId="11" fillId="2" borderId="1" xfId="0" applyNumberFormat="1" applyFont="1" applyFill="1" applyBorder="1" applyAlignment="1">
      <alignment horizontal="right" vertical="center"/>
    </xf>
    <xf numFmtId="4" fontId="11" fillId="0" borderId="8" xfId="0" applyNumberFormat="1" applyFont="1" applyBorder="1" applyAlignment="1">
      <alignment vertical="center"/>
    </xf>
    <xf numFmtId="4" fontId="11" fillId="4" borderId="8" xfId="0" applyNumberFormat="1" applyFont="1" applyFill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4" fontId="11" fillId="4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99FF99"/>
      <color rgb="FF99FFCC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6"/>
  <sheetViews>
    <sheetView tabSelected="1" view="pageBreakPreview" zoomScale="59" zoomScaleNormal="59" zoomScaleSheetLayoutView="59" workbookViewId="0">
      <selection activeCell="A67" sqref="A67:XFD67"/>
    </sheetView>
  </sheetViews>
  <sheetFormatPr defaultColWidth="9.140625" defaultRowHeight="15" x14ac:dyDescent="0.25"/>
  <cols>
    <col min="1" max="1" width="90.7109375" style="23" customWidth="1"/>
    <col min="2" max="2" width="8.85546875" style="2"/>
    <col min="3" max="3" width="14.5703125" style="24" customWidth="1"/>
    <col min="4" max="4" width="13.5703125" style="25" customWidth="1"/>
    <col min="5" max="5" width="17" style="25" hidden="1" customWidth="1"/>
    <col min="6" max="8" width="30.28515625" style="24" customWidth="1"/>
    <col min="9" max="9" width="23.5703125" style="25" customWidth="1"/>
    <col min="10" max="16384" width="9.140625" style="12"/>
  </cols>
  <sheetData>
    <row r="1" spans="1:9" ht="31.9" customHeight="1" x14ac:dyDescent="0.25">
      <c r="A1" s="143" t="s">
        <v>144</v>
      </c>
      <c r="B1" s="143"/>
      <c r="C1" s="143"/>
      <c r="D1" s="143"/>
      <c r="E1" s="143"/>
      <c r="F1" s="143"/>
      <c r="G1" s="143"/>
      <c r="H1" s="143"/>
      <c r="I1" s="143"/>
    </row>
    <row r="2" spans="1:9" s="14" customFormat="1" ht="25.9" customHeight="1" x14ac:dyDescent="0.25">
      <c r="A2" s="144" t="s">
        <v>0</v>
      </c>
      <c r="B2" s="146" t="s">
        <v>1</v>
      </c>
      <c r="C2" s="144" t="s">
        <v>2</v>
      </c>
      <c r="D2" s="148" t="s">
        <v>3</v>
      </c>
      <c r="E2" s="149"/>
      <c r="F2" s="150" t="s">
        <v>6</v>
      </c>
      <c r="G2" s="151"/>
      <c r="H2" s="151"/>
      <c r="I2" s="152"/>
    </row>
    <row r="3" spans="1:9" s="14" customFormat="1" ht="94.9" customHeight="1" x14ac:dyDescent="0.25">
      <c r="A3" s="145"/>
      <c r="B3" s="147"/>
      <c r="C3" s="145"/>
      <c r="D3" s="148"/>
      <c r="E3" s="149"/>
      <c r="F3" s="116" t="s">
        <v>182</v>
      </c>
      <c r="G3" s="115" t="s">
        <v>183</v>
      </c>
      <c r="H3" s="115" t="s">
        <v>184</v>
      </c>
      <c r="I3" s="115" t="s">
        <v>5</v>
      </c>
    </row>
    <row r="4" spans="1:9" x14ac:dyDescent="0.25">
      <c r="A4" s="32">
        <v>1</v>
      </c>
      <c r="B4" s="3">
        <v>2</v>
      </c>
      <c r="C4" s="9">
        <v>3</v>
      </c>
      <c r="D4" s="9">
        <v>4</v>
      </c>
      <c r="E4" s="9">
        <v>5</v>
      </c>
      <c r="F4" s="132">
        <v>5</v>
      </c>
      <c r="G4" s="133">
        <v>6</v>
      </c>
      <c r="H4" s="133">
        <v>7</v>
      </c>
      <c r="I4" s="133">
        <v>8</v>
      </c>
    </row>
    <row r="5" spans="1:9" s="30" customFormat="1" x14ac:dyDescent="0.25">
      <c r="A5" s="38" t="s">
        <v>7</v>
      </c>
      <c r="B5" s="26" t="s">
        <v>8</v>
      </c>
      <c r="C5" s="27" t="s">
        <v>9</v>
      </c>
      <c r="D5" s="52" t="s">
        <v>9</v>
      </c>
      <c r="E5" s="28" t="e">
        <f>SUM(#REF!)</f>
        <v>#REF!</v>
      </c>
      <c r="F5" s="81">
        <f>'2021'!E6</f>
        <v>0</v>
      </c>
      <c r="G5" s="81">
        <f>'2022'!E6</f>
        <v>0</v>
      </c>
      <c r="H5" s="81">
        <f>'2023'!E6</f>
        <v>0</v>
      </c>
      <c r="I5" s="28"/>
    </row>
    <row r="6" spans="1:9" x14ac:dyDescent="0.25">
      <c r="A6" s="8" t="s">
        <v>10</v>
      </c>
      <c r="B6" s="3" t="s">
        <v>11</v>
      </c>
      <c r="C6" s="9" t="s">
        <v>9</v>
      </c>
      <c r="D6" s="52" t="s">
        <v>9</v>
      </c>
      <c r="E6" s="11" t="e">
        <f>+E5+E7-E32</f>
        <v>#REF!</v>
      </c>
      <c r="F6" s="81">
        <f>'2021'!E7</f>
        <v>0</v>
      </c>
      <c r="G6" s="81">
        <f>'2022'!E7</f>
        <v>0</v>
      </c>
      <c r="H6" s="81">
        <f>'2023'!E7</f>
        <v>0</v>
      </c>
      <c r="I6" s="11"/>
    </row>
    <row r="7" spans="1:9" s="126" customFormat="1" ht="24.75" customHeight="1" x14ac:dyDescent="0.25">
      <c r="A7" s="117" t="s">
        <v>12</v>
      </c>
      <c r="B7" s="118" t="s">
        <v>18</v>
      </c>
      <c r="C7" s="119"/>
      <c r="D7" s="120" t="s">
        <v>9</v>
      </c>
      <c r="E7" s="124">
        <f>+E8+E10+E14+E17+E18+E26</f>
        <v>0</v>
      </c>
      <c r="F7" s="125">
        <f>'2021'!E8</f>
        <v>10840869.76</v>
      </c>
      <c r="G7" s="125">
        <f>'2022'!E8</f>
        <v>11013071.1</v>
      </c>
      <c r="H7" s="125">
        <f>'2023'!E8</f>
        <v>11187220.5</v>
      </c>
      <c r="I7" s="124"/>
    </row>
    <row r="8" spans="1:9" ht="30" x14ac:dyDescent="0.25">
      <c r="A8" s="13" t="s">
        <v>186</v>
      </c>
      <c r="B8" s="1" t="s">
        <v>20</v>
      </c>
      <c r="C8" s="15">
        <v>120</v>
      </c>
      <c r="D8" s="98"/>
      <c r="E8" s="11"/>
      <c r="F8" s="81">
        <f>'2021'!E9</f>
        <v>0</v>
      </c>
      <c r="G8" s="81">
        <f>'2022'!E9</f>
        <v>0</v>
      </c>
      <c r="H8" s="81">
        <f>'2023'!E9</f>
        <v>0</v>
      </c>
      <c r="I8" s="11"/>
    </row>
    <row r="9" spans="1:9" x14ac:dyDescent="0.25">
      <c r="A9" s="13" t="s">
        <v>13</v>
      </c>
      <c r="B9" s="1" t="s">
        <v>21</v>
      </c>
      <c r="C9" s="15"/>
      <c r="D9" s="99"/>
      <c r="E9" s="11"/>
      <c r="F9" s="81">
        <f>'2021'!E10</f>
        <v>0</v>
      </c>
      <c r="G9" s="81">
        <f>'2022'!E10</f>
        <v>0</v>
      </c>
      <c r="H9" s="81">
        <f>'2023'!E10</f>
        <v>0</v>
      </c>
      <c r="I9" s="11"/>
    </row>
    <row r="10" spans="1:9" s="73" customFormat="1" ht="24" customHeight="1" x14ac:dyDescent="0.25">
      <c r="A10" s="72" t="s">
        <v>14</v>
      </c>
      <c r="B10" s="42" t="s">
        <v>22</v>
      </c>
      <c r="C10" s="47">
        <v>130</v>
      </c>
      <c r="D10" s="104"/>
      <c r="E10" s="49">
        <f>+E11+E12</f>
        <v>0</v>
      </c>
      <c r="F10" s="129">
        <f>'2021'!E11</f>
        <v>10840869.76</v>
      </c>
      <c r="G10" s="129">
        <f>'2022'!E11</f>
        <v>11013071.1</v>
      </c>
      <c r="H10" s="129">
        <f>'2023'!E11</f>
        <v>11187220.5</v>
      </c>
      <c r="I10" s="49"/>
    </row>
    <row r="11" spans="1:9" s="30" customFormat="1" ht="45" x14ac:dyDescent="0.25">
      <c r="A11" s="37" t="s">
        <v>153</v>
      </c>
      <c r="B11" s="31" t="s">
        <v>24</v>
      </c>
      <c r="C11" s="34">
        <v>130</v>
      </c>
      <c r="D11" s="98"/>
      <c r="E11" s="28"/>
      <c r="F11" s="81">
        <f>'2021'!E12</f>
        <v>6438469.7599999998</v>
      </c>
      <c r="G11" s="81">
        <f>'2022'!E12</f>
        <v>6610671.0999999996</v>
      </c>
      <c r="H11" s="81">
        <f>'2023'!E12</f>
        <v>6784820.5</v>
      </c>
      <c r="I11" s="28"/>
    </row>
    <row r="12" spans="1:9" ht="30" x14ac:dyDescent="0.25">
      <c r="A12" s="19" t="s">
        <v>15</v>
      </c>
      <c r="B12" s="1" t="s">
        <v>25</v>
      </c>
      <c r="C12" s="15">
        <v>130</v>
      </c>
      <c r="D12" s="45"/>
      <c r="E12" s="11"/>
      <c r="F12" s="81">
        <f>'2021'!E13</f>
        <v>0</v>
      </c>
      <c r="G12" s="81">
        <f>'2022'!E13</f>
        <v>0</v>
      </c>
      <c r="H12" s="81">
        <f>'2023'!E13</f>
        <v>0</v>
      </c>
      <c r="I12" s="11"/>
    </row>
    <row r="13" spans="1:9" s="46" customFormat="1" x14ac:dyDescent="0.25">
      <c r="A13" s="37" t="s">
        <v>149</v>
      </c>
      <c r="B13" s="31" t="s">
        <v>145</v>
      </c>
      <c r="C13" s="34">
        <v>130</v>
      </c>
      <c r="D13" s="99"/>
      <c r="E13" s="29"/>
      <c r="F13" s="84">
        <f>'2021'!E14</f>
        <v>4402400</v>
      </c>
      <c r="G13" s="84">
        <f>'2022'!E14</f>
        <v>4402400</v>
      </c>
      <c r="H13" s="84">
        <f>'2023'!E14</f>
        <v>4402400</v>
      </c>
      <c r="I13" s="29"/>
    </row>
    <row r="14" spans="1:9" x14ac:dyDescent="0.25">
      <c r="A14" s="38" t="s">
        <v>16</v>
      </c>
      <c r="B14" s="26" t="s">
        <v>26</v>
      </c>
      <c r="C14" s="27">
        <v>140</v>
      </c>
      <c r="D14" s="71"/>
      <c r="E14" s="11">
        <f>+E15+E16</f>
        <v>0</v>
      </c>
      <c r="F14" s="81">
        <f>'2021'!E15</f>
        <v>0</v>
      </c>
      <c r="G14" s="81">
        <f>'2022'!E15</f>
        <v>0</v>
      </c>
      <c r="H14" s="81">
        <f>'2023'!E15</f>
        <v>0</v>
      </c>
      <c r="I14" s="11"/>
    </row>
    <row r="15" spans="1:9" ht="13.5" customHeight="1" x14ac:dyDescent="0.25">
      <c r="A15" s="19" t="s">
        <v>13</v>
      </c>
      <c r="B15" s="1" t="s">
        <v>27</v>
      </c>
      <c r="C15" s="15">
        <v>140</v>
      </c>
      <c r="D15" s="53"/>
      <c r="E15" s="11"/>
      <c r="F15" s="81">
        <f>'2021'!E16</f>
        <v>0</v>
      </c>
      <c r="G15" s="81">
        <f>'2022'!E16</f>
        <v>0</v>
      </c>
      <c r="H15" s="81">
        <f>'2023'!E16</f>
        <v>0</v>
      </c>
      <c r="I15" s="11"/>
    </row>
    <row r="16" spans="1:9" hidden="1" x14ac:dyDescent="0.25">
      <c r="B16" s="1"/>
      <c r="D16" s="99"/>
      <c r="E16" s="11"/>
      <c r="F16" s="81">
        <f>'2021'!E17</f>
        <v>0</v>
      </c>
      <c r="G16" s="81">
        <f>'2022'!E17</f>
        <v>0</v>
      </c>
      <c r="H16" s="81">
        <f>'2023'!E17</f>
        <v>0</v>
      </c>
      <c r="I16" s="11"/>
    </row>
    <row r="17" spans="1:9" hidden="1" x14ac:dyDescent="0.25">
      <c r="A17" s="85"/>
      <c r="B17" s="1"/>
      <c r="C17" s="91"/>
      <c r="D17" s="53"/>
      <c r="E17" s="11"/>
      <c r="F17" s="81">
        <f>'2021'!E18</f>
        <v>0</v>
      </c>
      <c r="G17" s="81">
        <f>'2022'!E18</f>
        <v>0</v>
      </c>
      <c r="H17" s="81">
        <f>'2023'!E18</f>
        <v>0</v>
      </c>
      <c r="I17" s="11"/>
    </row>
    <row r="18" spans="1:9" hidden="1" x14ac:dyDescent="0.25">
      <c r="B18" s="1"/>
      <c r="D18" s="99"/>
      <c r="E18" s="11"/>
      <c r="F18" s="81">
        <f>'2021'!E19</f>
        <v>0</v>
      </c>
      <c r="G18" s="81">
        <f>'2022'!E19</f>
        <v>0</v>
      </c>
      <c r="H18" s="81">
        <f>'2023'!E19</f>
        <v>0</v>
      </c>
      <c r="I18" s="11"/>
    </row>
    <row r="19" spans="1:9" s="73" customFormat="1" x14ac:dyDescent="0.25">
      <c r="A19" s="80" t="s">
        <v>17</v>
      </c>
      <c r="B19" s="42" t="s">
        <v>28</v>
      </c>
      <c r="C19" s="47">
        <v>150</v>
      </c>
      <c r="D19" s="48"/>
      <c r="E19" s="49" t="e">
        <f>+E20+E24+#REF!</f>
        <v>#REF!</v>
      </c>
      <c r="F19" s="129">
        <f>'2021'!E20</f>
        <v>0</v>
      </c>
      <c r="G19" s="129">
        <f>'2022'!E20</f>
        <v>0</v>
      </c>
      <c r="H19" s="129">
        <f>'2023'!E20</f>
        <v>0</v>
      </c>
      <c r="I19" s="49"/>
    </row>
    <row r="20" spans="1:9" s="73" customFormat="1" ht="30" x14ac:dyDescent="0.25">
      <c r="A20" s="74" t="s">
        <v>37</v>
      </c>
      <c r="B20" s="75" t="s">
        <v>162</v>
      </c>
      <c r="C20" s="76">
        <v>150</v>
      </c>
      <c r="D20" s="77"/>
      <c r="E20" s="49" t="e">
        <f>+E21+E22+E23</f>
        <v>#REF!</v>
      </c>
      <c r="F20" s="129">
        <f>'2021'!E21</f>
        <v>0</v>
      </c>
      <c r="G20" s="129">
        <f>'2022'!E21</f>
        <v>0</v>
      </c>
      <c r="H20" s="129">
        <f>'2023'!E21</f>
        <v>0</v>
      </c>
      <c r="I20" s="49"/>
    </row>
    <row r="21" spans="1:9" ht="14.25" customHeight="1" x14ac:dyDescent="0.25">
      <c r="A21" s="86" t="s">
        <v>31</v>
      </c>
      <c r="B21" s="87" t="s">
        <v>163</v>
      </c>
      <c r="C21" s="88">
        <v>150</v>
      </c>
      <c r="D21" s="99"/>
      <c r="E21" s="11"/>
      <c r="F21" s="81">
        <f>'2021'!E22</f>
        <v>0</v>
      </c>
      <c r="G21" s="81">
        <f>'2022'!E22</f>
        <v>0</v>
      </c>
      <c r="H21" s="81">
        <f>'2023'!E22</f>
        <v>0</v>
      </c>
      <c r="I21" s="11"/>
    </row>
    <row r="22" spans="1:9" ht="30" x14ac:dyDescent="0.25">
      <c r="A22" s="86" t="s">
        <v>164</v>
      </c>
      <c r="B22" s="87" t="s">
        <v>165</v>
      </c>
      <c r="C22" s="88">
        <v>150</v>
      </c>
      <c r="D22" s="99"/>
      <c r="E22" s="11" t="e">
        <f>+#REF!</f>
        <v>#REF!</v>
      </c>
      <c r="F22" s="81">
        <f>'2021'!E23</f>
        <v>0</v>
      </c>
      <c r="G22" s="81">
        <f>'2022'!E23</f>
        <v>0</v>
      </c>
      <c r="H22" s="81">
        <f>'2023'!E23</f>
        <v>0</v>
      </c>
      <c r="I22" s="11"/>
    </row>
    <row r="23" spans="1:9" x14ac:dyDescent="0.25">
      <c r="A23" s="50" t="s">
        <v>29</v>
      </c>
      <c r="B23" s="51" t="s">
        <v>30</v>
      </c>
      <c r="C23" s="52">
        <v>180</v>
      </c>
      <c r="D23" s="99"/>
      <c r="E23" s="11" t="e">
        <f>+#REF!</f>
        <v>#REF!</v>
      </c>
      <c r="F23" s="81">
        <f>'2021'!E24</f>
        <v>0</v>
      </c>
      <c r="G23" s="81">
        <f>'2022'!E24</f>
        <v>0</v>
      </c>
      <c r="H23" s="81">
        <f>'2023'!E24</f>
        <v>0</v>
      </c>
      <c r="I23" s="11"/>
    </row>
    <row r="24" spans="1:9" x14ac:dyDescent="0.25">
      <c r="A24" s="44"/>
      <c r="B24" s="43"/>
      <c r="C24" s="39"/>
      <c r="D24" s="45"/>
      <c r="E24" s="11" t="e">
        <f>+#REF!</f>
        <v>#REF!</v>
      </c>
      <c r="F24" s="81">
        <f>'2021'!E25</f>
        <v>0</v>
      </c>
      <c r="G24" s="81">
        <f>'2022'!E25</f>
        <v>0</v>
      </c>
      <c r="H24" s="81">
        <f>'2023'!E25</f>
        <v>0</v>
      </c>
      <c r="I24" s="11"/>
    </row>
    <row r="25" spans="1:9" s="46" customFormat="1" ht="28.5" hidden="1" x14ac:dyDescent="0.25">
      <c r="A25" s="8" t="s">
        <v>32</v>
      </c>
      <c r="B25" s="3" t="s">
        <v>33</v>
      </c>
      <c r="C25" s="9"/>
      <c r="D25" s="45"/>
      <c r="E25" s="29"/>
      <c r="F25" s="81">
        <f>'2021'!E26</f>
        <v>0</v>
      </c>
      <c r="G25" s="81">
        <f>'2022'!E26</f>
        <v>0</v>
      </c>
      <c r="H25" s="81">
        <f>'2023'!E26</f>
        <v>0</v>
      </c>
      <c r="I25" s="29"/>
    </row>
    <row r="26" spans="1:9" x14ac:dyDescent="0.25">
      <c r="A26" s="13" t="s">
        <v>13</v>
      </c>
      <c r="B26" s="1"/>
      <c r="C26" s="15"/>
      <c r="D26" s="53"/>
      <c r="E26" s="11"/>
      <c r="F26" s="81">
        <f>'2021'!E27</f>
        <v>0</v>
      </c>
      <c r="G26" s="81">
        <f>'2022'!E27</f>
        <v>0</v>
      </c>
      <c r="H26" s="81">
        <f>'2023'!E27</f>
        <v>0</v>
      </c>
      <c r="I26" s="11"/>
    </row>
    <row r="27" spans="1:9" x14ac:dyDescent="0.25">
      <c r="A27" s="13"/>
      <c r="B27" s="1"/>
      <c r="C27" s="15"/>
      <c r="D27" s="99"/>
      <c r="E27" s="11"/>
      <c r="F27" s="81">
        <f>'2021'!E28</f>
        <v>0</v>
      </c>
      <c r="G27" s="81">
        <f>'2022'!E28</f>
        <v>0</v>
      </c>
      <c r="H27" s="81">
        <f>'2023'!E28</f>
        <v>0</v>
      </c>
      <c r="I27" s="11"/>
    </row>
    <row r="28" spans="1:9" ht="19.5" hidden="1" customHeight="1" x14ac:dyDescent="0.25">
      <c r="A28" s="13" t="s">
        <v>34</v>
      </c>
      <c r="B28" s="1" t="s">
        <v>35</v>
      </c>
      <c r="C28" s="15" t="s">
        <v>9</v>
      </c>
      <c r="D28" s="99"/>
      <c r="E28" s="11"/>
      <c r="F28" s="81">
        <f>'2021'!E29</f>
        <v>0</v>
      </c>
      <c r="G28" s="81">
        <f>'2022'!E29</f>
        <v>0</v>
      </c>
      <c r="H28" s="81">
        <f>'2023'!E29</f>
        <v>0</v>
      </c>
      <c r="I28" s="11"/>
    </row>
    <row r="29" spans="1:9" ht="45" x14ac:dyDescent="0.25">
      <c r="A29" s="36" t="s">
        <v>140</v>
      </c>
      <c r="B29" s="1" t="s">
        <v>36</v>
      </c>
      <c r="C29" s="15">
        <v>510</v>
      </c>
      <c r="D29" s="99"/>
      <c r="E29" s="11"/>
      <c r="F29" s="81">
        <f>'2021'!E30</f>
        <v>0</v>
      </c>
      <c r="G29" s="81">
        <f>'2022'!E30</f>
        <v>0</v>
      </c>
      <c r="H29" s="81">
        <f>'2023'!E30</f>
        <v>0</v>
      </c>
      <c r="I29" s="11"/>
    </row>
    <row r="30" spans="1:9" ht="29.25" hidden="1" customHeight="1" x14ac:dyDescent="0.25">
      <c r="A30" s="13"/>
      <c r="B30" s="1"/>
      <c r="C30" s="15"/>
      <c r="D30" s="99"/>
      <c r="E30" s="11"/>
      <c r="F30" s="81">
        <f>'2021'!E31</f>
        <v>0</v>
      </c>
      <c r="G30" s="81">
        <f>'2022'!E31</f>
        <v>0</v>
      </c>
      <c r="H30" s="81">
        <f>'2023'!E31</f>
        <v>0</v>
      </c>
      <c r="I30" s="11"/>
    </row>
    <row r="31" spans="1:9" s="128" customFormat="1" ht="26.25" customHeight="1" x14ac:dyDescent="0.25">
      <c r="A31" s="117" t="s">
        <v>38</v>
      </c>
      <c r="B31" s="118" t="s">
        <v>41</v>
      </c>
      <c r="C31" s="119" t="s">
        <v>9</v>
      </c>
      <c r="D31" s="123"/>
      <c r="E31" s="127"/>
      <c r="F31" s="125">
        <f>'2021'!E32</f>
        <v>10840869.76</v>
      </c>
      <c r="G31" s="125">
        <f>'2022'!E32</f>
        <v>11013071.1</v>
      </c>
      <c r="H31" s="125">
        <f>'2023'!E32</f>
        <v>11187220.5</v>
      </c>
      <c r="I31" s="127"/>
    </row>
    <row r="32" spans="1:9" s="83" customFormat="1" ht="34.5" customHeight="1" x14ac:dyDescent="0.25">
      <c r="A32" s="80" t="s">
        <v>39</v>
      </c>
      <c r="B32" s="42" t="s">
        <v>42</v>
      </c>
      <c r="C32" s="47" t="s">
        <v>9</v>
      </c>
      <c r="D32" s="48"/>
      <c r="E32" s="82" t="e">
        <f>+E33+E45+E52+E56+E63+E66+E81+E85</f>
        <v>#REF!</v>
      </c>
      <c r="F32" s="129">
        <f>'2021'!E33</f>
        <v>3476201.05</v>
      </c>
      <c r="G32" s="129">
        <f>'2022'!E33</f>
        <v>3580952.05</v>
      </c>
      <c r="H32" s="129">
        <f>'2023'!E33</f>
        <v>3689473.05</v>
      </c>
      <c r="I32" s="82"/>
    </row>
    <row r="33" spans="1:9" s="46" customFormat="1" ht="30" x14ac:dyDescent="0.25">
      <c r="A33" s="37" t="s">
        <v>40</v>
      </c>
      <c r="B33" s="31" t="s">
        <v>43</v>
      </c>
      <c r="C33" s="34">
        <v>111</v>
      </c>
      <c r="D33" s="71"/>
      <c r="E33" s="29" t="e">
        <f>+E34+E37+E40+E41+E42</f>
        <v>#REF!</v>
      </c>
      <c r="F33" s="84">
        <f>'2021'!E34</f>
        <v>2669893</v>
      </c>
      <c r="G33" s="84">
        <f>'2022'!E34</f>
        <v>2750347</v>
      </c>
      <c r="H33" s="84">
        <f>'2023'!E34</f>
        <v>2833697</v>
      </c>
      <c r="I33" s="29"/>
    </row>
    <row r="34" spans="1:9" s="30" customFormat="1" x14ac:dyDescent="0.25">
      <c r="A34" s="37" t="s">
        <v>44</v>
      </c>
      <c r="B34" s="31" t="s">
        <v>45</v>
      </c>
      <c r="C34" s="34">
        <v>112</v>
      </c>
      <c r="D34" s="71"/>
      <c r="E34" s="28" t="e">
        <f>SUM(#REF!)</f>
        <v>#REF!</v>
      </c>
      <c r="F34" s="81">
        <f>'2021'!E35</f>
        <v>0</v>
      </c>
      <c r="G34" s="81">
        <f>'2022'!E35</f>
        <v>0</v>
      </c>
      <c r="H34" s="81">
        <f>'2023'!E35</f>
        <v>0</v>
      </c>
      <c r="I34" s="28"/>
    </row>
    <row r="35" spans="1:9" s="30" customFormat="1" ht="30" x14ac:dyDescent="0.25">
      <c r="A35" s="19" t="s">
        <v>47</v>
      </c>
      <c r="B35" s="1" t="s">
        <v>46</v>
      </c>
      <c r="C35" s="15">
        <v>113</v>
      </c>
      <c r="D35" s="99"/>
      <c r="E35" s="28" t="e">
        <f>SUM(#REF!)</f>
        <v>#REF!</v>
      </c>
      <c r="F35" s="81">
        <f>'2021'!E36</f>
        <v>0</v>
      </c>
      <c r="G35" s="81">
        <f>'2022'!E36</f>
        <v>0</v>
      </c>
      <c r="H35" s="81">
        <f>'2023'!E36</f>
        <v>0</v>
      </c>
      <c r="I35" s="28"/>
    </row>
    <row r="36" spans="1:9" s="130" customFormat="1" ht="28.5" x14ac:dyDescent="0.25">
      <c r="A36" s="79" t="s">
        <v>48</v>
      </c>
      <c r="B36" s="42" t="s">
        <v>49</v>
      </c>
      <c r="C36" s="47">
        <v>119</v>
      </c>
      <c r="D36" s="48"/>
      <c r="E36" s="65" t="e">
        <f>SUM(#REF!)</f>
        <v>#REF!</v>
      </c>
      <c r="F36" s="129">
        <f>'2021'!E37</f>
        <v>806308.05</v>
      </c>
      <c r="G36" s="129">
        <f>'2022'!E37</f>
        <v>830605.05</v>
      </c>
      <c r="H36" s="129">
        <f>'2023'!E37</f>
        <v>855776.05</v>
      </c>
      <c r="I36" s="65"/>
    </row>
    <row r="37" spans="1:9" s="46" customFormat="1" ht="30" x14ac:dyDescent="0.25">
      <c r="A37" s="37" t="s">
        <v>51</v>
      </c>
      <c r="B37" s="31" t="s">
        <v>50</v>
      </c>
      <c r="C37" s="34">
        <v>119</v>
      </c>
      <c r="D37" s="71"/>
      <c r="E37" s="29" t="e">
        <f>+E38+E39</f>
        <v>#REF!</v>
      </c>
      <c r="F37" s="84">
        <f>'2021'!E38</f>
        <v>806308.05</v>
      </c>
      <c r="G37" s="84">
        <f>'2022'!E38</f>
        <v>830605.05</v>
      </c>
      <c r="H37" s="84">
        <f>'2023'!E38</f>
        <v>855776.05</v>
      </c>
      <c r="I37" s="29"/>
    </row>
    <row r="38" spans="1:9" s="30" customFormat="1" x14ac:dyDescent="0.25">
      <c r="A38" s="19" t="s">
        <v>52</v>
      </c>
      <c r="B38" s="1" t="s">
        <v>54</v>
      </c>
      <c r="C38" s="15">
        <v>119</v>
      </c>
      <c r="D38" s="99"/>
      <c r="E38" s="28" t="e">
        <f>SUM(#REF!)</f>
        <v>#REF!</v>
      </c>
      <c r="F38" s="81">
        <f>'2021'!E39</f>
        <v>0</v>
      </c>
      <c r="G38" s="81">
        <f>'2022'!E39</f>
        <v>0</v>
      </c>
      <c r="H38" s="81">
        <f>'2023'!E39</f>
        <v>0</v>
      </c>
      <c r="I38" s="28"/>
    </row>
    <row r="39" spans="1:9" x14ac:dyDescent="0.25">
      <c r="A39" s="13" t="s">
        <v>53</v>
      </c>
      <c r="B39" s="1" t="s">
        <v>55</v>
      </c>
      <c r="C39" s="15">
        <v>131</v>
      </c>
      <c r="D39" s="99"/>
      <c r="E39" s="11" t="e">
        <f>SUM(#REF!)</f>
        <v>#REF!</v>
      </c>
      <c r="F39" s="81">
        <f>'2021'!E40</f>
        <v>0</v>
      </c>
      <c r="G39" s="81">
        <f>'2022'!E40</f>
        <v>0</v>
      </c>
      <c r="H39" s="81">
        <f>'2023'!E40</f>
        <v>0</v>
      </c>
      <c r="I39" s="11"/>
    </row>
    <row r="40" spans="1:9" s="55" customFormat="1" ht="30" x14ac:dyDescent="0.25">
      <c r="A40" s="105" t="s">
        <v>166</v>
      </c>
      <c r="B40" s="87" t="s">
        <v>56</v>
      </c>
      <c r="C40" s="88">
        <v>133</v>
      </c>
      <c r="D40" s="99"/>
      <c r="E40" s="33" t="e">
        <f>SUM(#REF!)</f>
        <v>#REF!</v>
      </c>
      <c r="F40" s="81">
        <f>'2021'!E41</f>
        <v>0</v>
      </c>
      <c r="G40" s="81">
        <f>'2022'!E41</f>
        <v>0</v>
      </c>
      <c r="H40" s="81">
        <f>'2023'!E41</f>
        <v>0</v>
      </c>
      <c r="I40" s="33"/>
    </row>
    <row r="41" spans="1:9" s="55" customFormat="1" x14ac:dyDescent="0.25">
      <c r="A41" s="106" t="s">
        <v>167</v>
      </c>
      <c r="B41" s="87" t="s">
        <v>58</v>
      </c>
      <c r="C41" s="88">
        <v>134</v>
      </c>
      <c r="D41" s="99"/>
      <c r="E41" s="33" t="e">
        <f>SUM(#REF!)</f>
        <v>#REF!</v>
      </c>
      <c r="F41" s="81">
        <f>'2021'!E42</f>
        <v>0</v>
      </c>
      <c r="G41" s="81">
        <f>'2022'!E42</f>
        <v>0</v>
      </c>
      <c r="H41" s="81">
        <f>'2023'!E42</f>
        <v>0</v>
      </c>
      <c r="I41" s="33"/>
    </row>
    <row r="42" spans="1:9" s="55" customFormat="1" ht="30" x14ac:dyDescent="0.25">
      <c r="A42" s="105" t="s">
        <v>57</v>
      </c>
      <c r="B42" s="87" t="s">
        <v>168</v>
      </c>
      <c r="C42" s="88">
        <v>139</v>
      </c>
      <c r="D42" s="99"/>
      <c r="E42" s="33" t="e">
        <f>SUM(#REF!)</f>
        <v>#REF!</v>
      </c>
      <c r="F42" s="81">
        <f>'2021'!E43</f>
        <v>0</v>
      </c>
      <c r="G42" s="81">
        <f>'2022'!E43</f>
        <v>0</v>
      </c>
      <c r="H42" s="81">
        <f>'2023'!E43</f>
        <v>0</v>
      </c>
      <c r="I42" s="33"/>
    </row>
    <row r="43" spans="1:9" s="55" customFormat="1" ht="30" x14ac:dyDescent="0.25">
      <c r="A43" s="86" t="s">
        <v>59</v>
      </c>
      <c r="B43" s="87" t="s">
        <v>169</v>
      </c>
      <c r="C43" s="88">
        <v>139</v>
      </c>
      <c r="D43" s="99"/>
      <c r="E43" s="33" t="e">
        <f>SUM(#REF!)</f>
        <v>#REF!</v>
      </c>
      <c r="F43" s="81">
        <f>'2021'!E44</f>
        <v>0</v>
      </c>
      <c r="G43" s="81">
        <f>'2022'!E44</f>
        <v>0</v>
      </c>
      <c r="H43" s="81">
        <f>'2023'!E44</f>
        <v>0</v>
      </c>
      <c r="I43" s="33"/>
    </row>
    <row r="44" spans="1:9" s="55" customFormat="1" x14ac:dyDescent="0.25">
      <c r="A44" s="50" t="s">
        <v>61</v>
      </c>
      <c r="B44" s="51" t="s">
        <v>60</v>
      </c>
      <c r="C44" s="52">
        <v>300</v>
      </c>
      <c r="D44" s="53"/>
      <c r="E44" s="33" t="e">
        <f>SUM(#REF!)</f>
        <v>#REF!</v>
      </c>
      <c r="F44" s="81">
        <f>'2021'!E45</f>
        <v>0</v>
      </c>
      <c r="G44" s="81">
        <f>'2022'!E45</f>
        <v>0</v>
      </c>
      <c r="H44" s="81">
        <f>'2023'!E45</f>
        <v>0</v>
      </c>
      <c r="I44" s="33"/>
    </row>
    <row r="45" spans="1:9" ht="30" x14ac:dyDescent="0.25">
      <c r="A45" s="19" t="s">
        <v>62</v>
      </c>
      <c r="B45" s="1" t="s">
        <v>63</v>
      </c>
      <c r="C45" s="15">
        <v>300</v>
      </c>
      <c r="D45" s="99"/>
      <c r="E45" s="11" t="e">
        <f>+E46+E47</f>
        <v>#REF!</v>
      </c>
      <c r="F45" s="81">
        <f>'2021'!E46</f>
        <v>0</v>
      </c>
      <c r="G45" s="81">
        <f>'2022'!E46</f>
        <v>0</v>
      </c>
      <c r="H45" s="81">
        <f>'2023'!E46</f>
        <v>0</v>
      </c>
      <c r="I45" s="11"/>
    </row>
    <row r="46" spans="1:9" ht="45" x14ac:dyDescent="0.25">
      <c r="A46" s="19" t="s">
        <v>90</v>
      </c>
      <c r="B46" s="1" t="s">
        <v>64</v>
      </c>
      <c r="C46" s="15">
        <v>321</v>
      </c>
      <c r="D46" s="99"/>
      <c r="E46" s="11" t="e">
        <f>SUM(#REF!)</f>
        <v>#REF!</v>
      </c>
      <c r="F46" s="81">
        <f>'2021'!E47</f>
        <v>0</v>
      </c>
      <c r="G46" s="81">
        <f>'2022'!E47</f>
        <v>0</v>
      </c>
      <c r="H46" s="81">
        <f>'2023'!E47</f>
        <v>0</v>
      </c>
      <c r="I46" s="11"/>
    </row>
    <row r="47" spans="1:9" ht="28.5" customHeight="1" x14ac:dyDescent="0.25">
      <c r="A47" s="19"/>
      <c r="B47" s="1"/>
      <c r="C47" s="15"/>
      <c r="D47" s="99"/>
      <c r="E47" s="11" t="e">
        <f>SUM(#REF!)</f>
        <v>#REF!</v>
      </c>
      <c r="F47" s="81">
        <f>'2021'!E48</f>
        <v>0</v>
      </c>
      <c r="G47" s="81">
        <f>'2022'!E48</f>
        <v>0</v>
      </c>
      <c r="H47" s="81">
        <f>'2023'!E48</f>
        <v>0</v>
      </c>
      <c r="I47" s="11"/>
    </row>
    <row r="48" spans="1:9" ht="30" hidden="1" x14ac:dyDescent="0.25">
      <c r="A48" s="19" t="s">
        <v>65</v>
      </c>
      <c r="B48" s="1" t="s">
        <v>66</v>
      </c>
      <c r="C48" s="15">
        <v>340</v>
      </c>
      <c r="D48" s="99"/>
      <c r="E48" s="11" t="e">
        <f>SUM(#REF!)</f>
        <v>#REF!</v>
      </c>
      <c r="F48" s="81">
        <f>'2021'!E49</f>
        <v>0</v>
      </c>
      <c r="G48" s="81">
        <f>'2022'!E49</f>
        <v>0</v>
      </c>
      <c r="H48" s="81">
        <f>'2023'!E49</f>
        <v>0</v>
      </c>
      <c r="I48" s="11"/>
    </row>
    <row r="49" spans="1:9" ht="45" x14ac:dyDescent="0.25">
      <c r="A49" s="19" t="s">
        <v>68</v>
      </c>
      <c r="B49" s="1" t="s">
        <v>67</v>
      </c>
      <c r="C49" s="15">
        <v>350</v>
      </c>
      <c r="D49" s="99"/>
      <c r="E49" s="11" t="e">
        <f>SUM(#REF!)</f>
        <v>#REF!</v>
      </c>
      <c r="F49" s="81">
        <f>'2021'!E50</f>
        <v>0</v>
      </c>
      <c r="G49" s="81">
        <f>'2022'!E50</f>
        <v>0</v>
      </c>
      <c r="H49" s="81">
        <f>'2023'!E50</f>
        <v>0</v>
      </c>
      <c r="I49" s="11"/>
    </row>
    <row r="50" spans="1:9" x14ac:dyDescent="0.25">
      <c r="A50" s="86" t="s">
        <v>170</v>
      </c>
      <c r="B50" s="87" t="s">
        <v>69</v>
      </c>
      <c r="C50" s="88">
        <v>360</v>
      </c>
      <c r="D50" s="99"/>
      <c r="E50" s="11" t="e">
        <f>SUM(#REF!)</f>
        <v>#REF!</v>
      </c>
      <c r="F50" s="81">
        <f>'2021'!E51</f>
        <v>0</v>
      </c>
      <c r="G50" s="81">
        <f>'2022'!E51</f>
        <v>0</v>
      </c>
      <c r="H50" s="81">
        <f>'2023'!E51</f>
        <v>0</v>
      </c>
      <c r="I50" s="11"/>
    </row>
    <row r="51" spans="1:9" s="130" customFormat="1" x14ac:dyDescent="0.25">
      <c r="A51" s="80" t="s">
        <v>71</v>
      </c>
      <c r="B51" s="42" t="s">
        <v>70</v>
      </c>
      <c r="C51" s="47">
        <v>850</v>
      </c>
      <c r="D51" s="48"/>
      <c r="E51" s="65" t="e">
        <f>SUM(#REF!)</f>
        <v>#REF!</v>
      </c>
      <c r="F51" s="129">
        <f>'2021'!E52</f>
        <v>1603027</v>
      </c>
      <c r="G51" s="129">
        <f>'2022'!E52</f>
        <v>1603027</v>
      </c>
      <c r="H51" s="129">
        <f>'2023'!E52</f>
        <v>1603027</v>
      </c>
      <c r="I51" s="65"/>
    </row>
    <row r="52" spans="1:9" s="46" customFormat="1" ht="30" x14ac:dyDescent="0.25">
      <c r="A52" s="37" t="s">
        <v>72</v>
      </c>
      <c r="B52" s="31" t="s">
        <v>73</v>
      </c>
      <c r="C52" s="34">
        <v>851</v>
      </c>
      <c r="D52" s="71"/>
      <c r="E52" s="29" t="e">
        <f>+E53+E54+E55</f>
        <v>#REF!</v>
      </c>
      <c r="F52" s="84">
        <f>'2021'!E53</f>
        <v>1603027</v>
      </c>
      <c r="G52" s="84">
        <f>'2022'!E53</f>
        <v>1603027</v>
      </c>
      <c r="H52" s="84">
        <f>'2023'!E53</f>
        <v>1603027</v>
      </c>
      <c r="I52" s="29"/>
    </row>
    <row r="53" spans="1:9" s="30" customFormat="1" ht="30" x14ac:dyDescent="0.25">
      <c r="A53" s="37" t="s">
        <v>75</v>
      </c>
      <c r="B53" s="31" t="s">
        <v>74</v>
      </c>
      <c r="C53" s="34">
        <v>852</v>
      </c>
      <c r="D53" s="71"/>
      <c r="E53" s="35" t="e">
        <f>SUM(#REF!)</f>
        <v>#REF!</v>
      </c>
      <c r="F53" s="81">
        <f>'2021'!E54</f>
        <v>0</v>
      </c>
      <c r="G53" s="81">
        <f>'2022'!E54</f>
        <v>0</v>
      </c>
      <c r="H53" s="81">
        <f>'2023'!E54</f>
        <v>0</v>
      </c>
      <c r="I53" s="35"/>
    </row>
    <row r="54" spans="1:9" s="30" customFormat="1" x14ac:dyDescent="0.25">
      <c r="A54" s="37" t="s">
        <v>76</v>
      </c>
      <c r="B54" s="31" t="s">
        <v>77</v>
      </c>
      <c r="C54" s="34">
        <v>853</v>
      </c>
      <c r="D54" s="71"/>
      <c r="E54" s="35" t="e">
        <f>SUM(#REF!)</f>
        <v>#REF!</v>
      </c>
      <c r="F54" s="81">
        <f>'2021'!E55</f>
        <v>0</v>
      </c>
      <c r="G54" s="81">
        <f>'2022'!E55</f>
        <v>0</v>
      </c>
      <c r="H54" s="81">
        <f>'2023'!E55</f>
        <v>0</v>
      </c>
      <c r="I54" s="35"/>
    </row>
    <row r="55" spans="1:9" s="30" customFormat="1" x14ac:dyDescent="0.25">
      <c r="A55" s="50" t="s">
        <v>79</v>
      </c>
      <c r="B55" s="51" t="s">
        <v>78</v>
      </c>
      <c r="C55" s="52" t="s">
        <v>9</v>
      </c>
      <c r="D55" s="53"/>
      <c r="E55" s="35" t="e">
        <f>SUM(#REF!)</f>
        <v>#REF!</v>
      </c>
      <c r="F55" s="81">
        <f>'2021'!E56</f>
        <v>0</v>
      </c>
      <c r="G55" s="81">
        <f>'2022'!E56</f>
        <v>0</v>
      </c>
      <c r="H55" s="81">
        <f>'2023'!E56</f>
        <v>0</v>
      </c>
      <c r="I55" s="35"/>
    </row>
    <row r="56" spans="1:9" s="55" customFormat="1" x14ac:dyDescent="0.25">
      <c r="A56" s="86" t="s">
        <v>171</v>
      </c>
      <c r="B56" s="87" t="s">
        <v>80</v>
      </c>
      <c r="C56" s="88">
        <v>613</v>
      </c>
      <c r="D56" s="99"/>
      <c r="E56" s="33" t="e">
        <f>+E57+E58+E62</f>
        <v>#REF!</v>
      </c>
      <c r="F56" s="81">
        <f>'2021'!E57</f>
        <v>0</v>
      </c>
      <c r="G56" s="81">
        <f>'2022'!E57</f>
        <v>0</v>
      </c>
      <c r="H56" s="81">
        <f>'2023'!E57</f>
        <v>0</v>
      </c>
      <c r="I56" s="33"/>
    </row>
    <row r="57" spans="1:9" s="55" customFormat="1" x14ac:dyDescent="0.25">
      <c r="A57" s="86" t="s">
        <v>172</v>
      </c>
      <c r="B57" s="87" t="s">
        <v>81</v>
      </c>
      <c r="C57" s="88">
        <v>623</v>
      </c>
      <c r="D57" s="99"/>
      <c r="E57" s="33" t="e">
        <f>SUM(#REF!)</f>
        <v>#REF!</v>
      </c>
      <c r="F57" s="81">
        <f>'2021'!E58</f>
        <v>0</v>
      </c>
      <c r="G57" s="81">
        <f>'2022'!E58</f>
        <v>0</v>
      </c>
      <c r="H57" s="81">
        <f>'2023'!E58</f>
        <v>0</v>
      </c>
      <c r="I57" s="33"/>
    </row>
    <row r="58" spans="1:9" s="55" customFormat="1" ht="30" x14ac:dyDescent="0.25">
      <c r="A58" s="86" t="s">
        <v>173</v>
      </c>
      <c r="B58" s="87" t="s">
        <v>84</v>
      </c>
      <c r="C58" s="88">
        <v>634</v>
      </c>
      <c r="D58" s="99"/>
      <c r="E58" s="33" t="e">
        <f>SUM(#REF!)</f>
        <v>#REF!</v>
      </c>
      <c r="F58" s="81">
        <f>'2021'!E59</f>
        <v>0</v>
      </c>
      <c r="G58" s="81">
        <f>'2022'!E59</f>
        <v>0</v>
      </c>
      <c r="H58" s="81">
        <f>'2023'!E59</f>
        <v>0</v>
      </c>
      <c r="I58" s="33"/>
    </row>
    <row r="59" spans="1:9" s="55" customFormat="1" x14ac:dyDescent="0.25">
      <c r="A59" s="86" t="s">
        <v>174</v>
      </c>
      <c r="B59" s="87" t="s">
        <v>175</v>
      </c>
      <c r="C59" s="88">
        <v>810</v>
      </c>
      <c r="D59" s="98"/>
      <c r="E59" s="33"/>
      <c r="F59" s="81">
        <f>'2021'!E60</f>
        <v>0</v>
      </c>
      <c r="G59" s="81">
        <f>'2022'!E60</f>
        <v>0</v>
      </c>
      <c r="H59" s="81">
        <f>'2023'!E60</f>
        <v>0</v>
      </c>
      <c r="I59" s="33"/>
    </row>
    <row r="60" spans="1:9" s="55" customFormat="1" x14ac:dyDescent="0.25">
      <c r="A60" s="86" t="s">
        <v>82</v>
      </c>
      <c r="B60" s="87" t="s">
        <v>176</v>
      </c>
      <c r="C60" s="88">
        <v>862</v>
      </c>
      <c r="D60" s="71"/>
      <c r="E60" s="33"/>
      <c r="F60" s="81">
        <f>'2021'!E61</f>
        <v>0</v>
      </c>
      <c r="G60" s="81">
        <f>'2022'!E61</f>
        <v>0</v>
      </c>
      <c r="H60" s="81">
        <f>'2023'!E61</f>
        <v>0</v>
      </c>
      <c r="I60" s="33"/>
    </row>
    <row r="61" spans="1:9" s="55" customFormat="1" ht="30" x14ac:dyDescent="0.25">
      <c r="A61" s="86" t="s">
        <v>83</v>
      </c>
      <c r="B61" s="87" t="s">
        <v>177</v>
      </c>
      <c r="C61" s="88">
        <v>863</v>
      </c>
      <c r="D61" s="71"/>
      <c r="E61" s="33"/>
      <c r="F61" s="81">
        <f>'2021'!E62</f>
        <v>0</v>
      </c>
      <c r="G61" s="81">
        <f>'2022'!E62</f>
        <v>0</v>
      </c>
      <c r="H61" s="81">
        <f>'2023'!E62</f>
        <v>0</v>
      </c>
      <c r="I61" s="33"/>
    </row>
    <row r="62" spans="1:9" s="55" customFormat="1" x14ac:dyDescent="0.25">
      <c r="A62" s="108" t="s">
        <v>86</v>
      </c>
      <c r="B62" s="109" t="s">
        <v>87</v>
      </c>
      <c r="C62" s="110" t="s">
        <v>9</v>
      </c>
      <c r="D62" s="71"/>
      <c r="E62" s="33" t="e">
        <f>SUM(#REF!)</f>
        <v>#REF!</v>
      </c>
      <c r="F62" s="81">
        <f>'2021'!E63</f>
        <v>0</v>
      </c>
      <c r="G62" s="81">
        <f>'2022'!E63</f>
        <v>0</v>
      </c>
      <c r="H62" s="81">
        <f>'2023'!E63</f>
        <v>0</v>
      </c>
      <c r="I62" s="33"/>
    </row>
    <row r="63" spans="1:9" s="46" customFormat="1" ht="30" x14ac:dyDescent="0.25">
      <c r="A63" s="37" t="s">
        <v>89</v>
      </c>
      <c r="B63" s="31" t="s">
        <v>88</v>
      </c>
      <c r="C63" s="34">
        <v>831</v>
      </c>
      <c r="D63" s="71"/>
      <c r="E63" s="29" t="e">
        <f>+E64</f>
        <v>#REF!</v>
      </c>
      <c r="F63" s="84">
        <f>'2021'!E64</f>
        <v>0</v>
      </c>
      <c r="G63" s="84">
        <f>'2022'!E64</f>
        <v>0</v>
      </c>
      <c r="H63" s="84">
        <f>'2023'!E64</f>
        <v>0</v>
      </c>
      <c r="I63" s="29"/>
    </row>
    <row r="64" spans="1:9" x14ac:dyDescent="0.25">
      <c r="A64" s="70" t="s">
        <v>159</v>
      </c>
      <c r="B64" s="43" t="s">
        <v>160</v>
      </c>
      <c r="C64" s="39">
        <v>244</v>
      </c>
      <c r="D64" s="71"/>
      <c r="E64" s="28" t="e">
        <f>SUM(#REF!)</f>
        <v>#REF!</v>
      </c>
      <c r="F64" s="81">
        <f>'2021'!E65</f>
        <v>0</v>
      </c>
      <c r="G64" s="81">
        <f>'2022'!E65</f>
        <v>0</v>
      </c>
      <c r="H64" s="81">
        <f>'2023'!E65</f>
        <v>0</v>
      </c>
      <c r="I64" s="28"/>
    </row>
    <row r="65" spans="1:10" s="73" customFormat="1" ht="15" customHeight="1" x14ac:dyDescent="0.25">
      <c r="A65" s="80" t="s">
        <v>91</v>
      </c>
      <c r="B65" s="42" t="s">
        <v>85</v>
      </c>
      <c r="C65" s="47" t="s">
        <v>9</v>
      </c>
      <c r="D65" s="48"/>
      <c r="E65" s="49"/>
      <c r="F65" s="129">
        <f>'2021'!E66</f>
        <v>5761641.71</v>
      </c>
      <c r="G65" s="129">
        <f>'2022'!E66</f>
        <v>5829092.0499999998</v>
      </c>
      <c r="H65" s="129">
        <f>'2023'!E66</f>
        <v>5894720.4500000002</v>
      </c>
      <c r="I65" s="78"/>
    </row>
    <row r="66" spans="1:10" s="46" customFormat="1" ht="30" x14ac:dyDescent="0.25">
      <c r="A66" s="19" t="s">
        <v>93</v>
      </c>
      <c r="B66" s="1" t="s">
        <v>92</v>
      </c>
      <c r="C66" s="15">
        <v>241</v>
      </c>
      <c r="D66" s="99"/>
      <c r="E66" s="29" t="e">
        <f>+E67+E68+E69+E70+E78+E71</f>
        <v>#REF!</v>
      </c>
      <c r="F66" s="84">
        <f>'2021'!E67</f>
        <v>0</v>
      </c>
      <c r="G66" s="84">
        <f>'2022'!E67</f>
        <v>0</v>
      </c>
      <c r="H66" s="84">
        <f>'2023'!E67</f>
        <v>0</v>
      </c>
      <c r="I66" s="29"/>
    </row>
    <row r="67" spans="1:10" hidden="1" x14ac:dyDescent="0.25">
      <c r="A67" s="19"/>
      <c r="B67" s="1"/>
      <c r="C67" s="15"/>
      <c r="D67" s="99"/>
      <c r="E67" s="11"/>
      <c r="F67" s="81"/>
      <c r="G67" s="81"/>
      <c r="H67" s="81"/>
      <c r="I67" s="11"/>
    </row>
    <row r="68" spans="1:10" ht="30" x14ac:dyDescent="0.25">
      <c r="A68" s="37" t="s">
        <v>95</v>
      </c>
      <c r="B68" s="31" t="s">
        <v>94</v>
      </c>
      <c r="C68" s="34">
        <v>243</v>
      </c>
      <c r="D68" s="99"/>
      <c r="E68" s="11" t="e">
        <f>SUM(#REF!)</f>
        <v>#REF!</v>
      </c>
      <c r="F68" s="81">
        <f>'2021'!E69</f>
        <v>0</v>
      </c>
      <c r="G68" s="81">
        <f>'2022'!E69</f>
        <v>0</v>
      </c>
      <c r="H68" s="81">
        <f>'2023'!E69</f>
        <v>0</v>
      </c>
      <c r="I68" s="11"/>
    </row>
    <row r="69" spans="1:10" s="130" customFormat="1" x14ac:dyDescent="0.25">
      <c r="A69" s="74" t="s">
        <v>96</v>
      </c>
      <c r="B69" s="75" t="s">
        <v>97</v>
      </c>
      <c r="C69" s="76">
        <v>244</v>
      </c>
      <c r="D69" s="77"/>
      <c r="E69" s="49" t="e">
        <f>SUM(#REF!)</f>
        <v>#REF!</v>
      </c>
      <c r="F69" s="129">
        <f>'2021'!E70</f>
        <v>5761641.71</v>
      </c>
      <c r="G69" s="129">
        <f>'2022'!E70</f>
        <v>5829092.0499999998</v>
      </c>
      <c r="H69" s="129">
        <f>'2023'!E70</f>
        <v>5894720.4500000002</v>
      </c>
      <c r="I69" s="49"/>
    </row>
    <row r="70" spans="1:10" s="46" customFormat="1" ht="30" x14ac:dyDescent="0.25">
      <c r="A70" s="40" t="s">
        <v>121</v>
      </c>
      <c r="B70" s="31" t="s">
        <v>122</v>
      </c>
      <c r="C70" s="34">
        <v>244</v>
      </c>
      <c r="D70" s="71"/>
      <c r="E70" s="45" t="e">
        <f>SUM(#REF!)</f>
        <v>#REF!</v>
      </c>
      <c r="F70" s="84">
        <f>'2021'!E71</f>
        <v>3738019.95</v>
      </c>
      <c r="G70" s="84">
        <f>'2022'!E71</f>
        <v>3738019.95</v>
      </c>
      <c r="H70" s="84">
        <f>'2023'!E71</f>
        <v>3738019.95</v>
      </c>
      <c r="I70" s="45"/>
    </row>
    <row r="71" spans="1:10" s="30" customFormat="1" x14ac:dyDescent="0.25">
      <c r="A71" s="22" t="s">
        <v>115</v>
      </c>
      <c r="B71" s="1"/>
      <c r="C71" s="15"/>
      <c r="D71" s="99"/>
      <c r="E71" s="28" t="e">
        <f>SUM(#REF!)</f>
        <v>#REF!</v>
      </c>
      <c r="F71" s="81">
        <f>'2021'!E72</f>
        <v>0</v>
      </c>
      <c r="G71" s="81">
        <f>'2022'!E72</f>
        <v>0</v>
      </c>
      <c r="H71" s="81">
        <f>'2023'!E72</f>
        <v>0</v>
      </c>
      <c r="I71" s="28"/>
    </row>
    <row r="72" spans="1:10" x14ac:dyDescent="0.25">
      <c r="A72" s="40" t="s">
        <v>117</v>
      </c>
      <c r="B72" s="31" t="s">
        <v>123</v>
      </c>
      <c r="C72" s="34">
        <v>244</v>
      </c>
      <c r="D72" s="71"/>
      <c r="E72" s="11" t="e">
        <f>SUM(#REF!)</f>
        <v>#REF!</v>
      </c>
      <c r="F72" s="81">
        <f>'2021'!E73</f>
        <v>155000</v>
      </c>
      <c r="G72" s="81">
        <f>'2022'!E73</f>
        <v>155000</v>
      </c>
      <c r="H72" s="81">
        <f>'2023'!E73</f>
        <v>155000</v>
      </c>
      <c r="I72" s="11"/>
    </row>
    <row r="73" spans="1:10" s="30" customFormat="1" x14ac:dyDescent="0.25">
      <c r="A73" s="22" t="s">
        <v>118</v>
      </c>
      <c r="B73" s="1" t="s">
        <v>124</v>
      </c>
      <c r="C73" s="15">
        <v>244</v>
      </c>
      <c r="D73" s="99"/>
      <c r="E73" s="35" t="e">
        <f>SUM(#REF!)</f>
        <v>#REF!</v>
      </c>
      <c r="F73" s="81">
        <f>'2021'!E74</f>
        <v>0</v>
      </c>
      <c r="G73" s="81">
        <f>'2022'!E74</f>
        <v>0</v>
      </c>
      <c r="H73" s="81">
        <f>'2023'!E74</f>
        <v>0</v>
      </c>
      <c r="I73" s="35"/>
    </row>
    <row r="74" spans="1:10" x14ac:dyDescent="0.25">
      <c r="A74" s="40" t="s">
        <v>119</v>
      </c>
      <c r="B74" s="31" t="s">
        <v>125</v>
      </c>
      <c r="C74" s="34">
        <v>244</v>
      </c>
      <c r="D74" s="71"/>
      <c r="E74" s="11" t="e">
        <f>SUM(#REF!)</f>
        <v>#REF!</v>
      </c>
      <c r="F74" s="81">
        <f>'2021'!E75</f>
        <v>3583019.95</v>
      </c>
      <c r="G74" s="81">
        <f>'2022'!E75</f>
        <v>3583019.95</v>
      </c>
      <c r="H74" s="81">
        <f>'2023'!E75</f>
        <v>3583019.95</v>
      </c>
      <c r="I74" s="11"/>
    </row>
    <row r="75" spans="1:10" s="61" customFormat="1" x14ac:dyDescent="0.25">
      <c r="A75" s="56" t="s">
        <v>120</v>
      </c>
      <c r="B75" s="41"/>
      <c r="C75" s="57"/>
      <c r="D75" s="58"/>
      <c r="E75" s="60" t="e">
        <f>SUM(#REF!)</f>
        <v>#REF!</v>
      </c>
      <c r="F75" s="131">
        <f>'2021'!E76</f>
        <v>3182085</v>
      </c>
      <c r="G75" s="131">
        <f>'2022'!E76</f>
        <v>3182085</v>
      </c>
      <c r="H75" s="131">
        <f>'2023'!E76</f>
        <v>3182085</v>
      </c>
      <c r="I75" s="60"/>
    </row>
    <row r="76" spans="1:10" s="103" customFormat="1" ht="19.5" hidden="1" customHeight="1" x14ac:dyDescent="0.25">
      <c r="A76" s="134" t="s">
        <v>187</v>
      </c>
      <c r="B76" s="42"/>
      <c r="C76" s="47">
        <v>247</v>
      </c>
      <c r="D76" s="48"/>
      <c r="E76" s="49"/>
      <c r="F76" s="129">
        <f>'2021'!E77</f>
        <v>0</v>
      </c>
      <c r="G76" s="129">
        <f>'2022'!E77</f>
        <v>0</v>
      </c>
      <c r="H76" s="129">
        <f>'2023'!E77</f>
        <v>0</v>
      </c>
      <c r="I76" s="49"/>
    </row>
    <row r="77" spans="1:10" s="46" customFormat="1" x14ac:dyDescent="0.25">
      <c r="A77" s="13" t="s">
        <v>114</v>
      </c>
      <c r="B77" s="1" t="s">
        <v>116</v>
      </c>
      <c r="C77" s="15">
        <v>400</v>
      </c>
      <c r="D77" s="99"/>
      <c r="E77" s="45" t="e">
        <f>SUM(#REF!)</f>
        <v>#REF!</v>
      </c>
      <c r="F77" s="84">
        <f>'2021'!E78</f>
        <v>0</v>
      </c>
      <c r="G77" s="81">
        <f>'2022'!E78</f>
        <v>0</v>
      </c>
      <c r="H77" s="81">
        <f>'2023'!E78</f>
        <v>0</v>
      </c>
      <c r="I77" s="45"/>
    </row>
    <row r="78" spans="1:10" ht="45" x14ac:dyDescent="0.25">
      <c r="A78" s="19" t="s">
        <v>100</v>
      </c>
      <c r="B78" s="1" t="s">
        <v>98</v>
      </c>
      <c r="C78" s="15">
        <v>406</v>
      </c>
      <c r="D78" s="99"/>
      <c r="E78" s="11" t="e">
        <f>SUM(#REF!)</f>
        <v>#REF!</v>
      </c>
      <c r="F78" s="81">
        <f>'2021'!E79</f>
        <v>0</v>
      </c>
      <c r="G78" s="81">
        <f>'2022'!E79</f>
        <v>0</v>
      </c>
      <c r="H78" s="81">
        <f>'2023'!E79</f>
        <v>0</v>
      </c>
      <c r="I78" s="11"/>
    </row>
    <row r="79" spans="1:10" ht="30" x14ac:dyDescent="0.25">
      <c r="A79" s="19" t="s">
        <v>101</v>
      </c>
      <c r="B79" s="1" t="s">
        <v>99</v>
      </c>
      <c r="C79" s="15">
        <v>407</v>
      </c>
      <c r="D79" s="99"/>
      <c r="E79" s="11" t="e">
        <f>SUM(#REF!)</f>
        <v>#REF!</v>
      </c>
      <c r="F79" s="81">
        <f>'2021'!E80</f>
        <v>0</v>
      </c>
      <c r="G79" s="81">
        <f>'2022'!E80</f>
        <v>0</v>
      </c>
      <c r="H79" s="81">
        <f>'2023'!E80</f>
        <v>0</v>
      </c>
      <c r="I79" s="11"/>
      <c r="J79" s="12" t="s">
        <v>156</v>
      </c>
    </row>
    <row r="80" spans="1:10" x14ac:dyDescent="0.25">
      <c r="A80" s="8" t="s">
        <v>102</v>
      </c>
      <c r="B80" s="3" t="s">
        <v>103</v>
      </c>
      <c r="C80" s="9">
        <v>100</v>
      </c>
      <c r="D80" s="53"/>
      <c r="E80" s="11" t="e">
        <f>SUM(#REF!)</f>
        <v>#REF!</v>
      </c>
      <c r="F80" s="81">
        <f>'2021'!E81</f>
        <v>0</v>
      </c>
      <c r="G80" s="81">
        <f>'2022'!E81</f>
        <v>0</v>
      </c>
      <c r="H80" s="81">
        <f>'2023'!E81</f>
        <v>0</v>
      </c>
      <c r="I80" s="11"/>
    </row>
    <row r="81" spans="1:9" x14ac:dyDescent="0.25">
      <c r="A81" s="19" t="s">
        <v>155</v>
      </c>
      <c r="B81" s="1" t="s">
        <v>104</v>
      </c>
      <c r="C81" s="15"/>
      <c r="D81" s="99"/>
      <c r="E81" s="11" t="e">
        <f>SUM(#REF!)</f>
        <v>#REF!</v>
      </c>
      <c r="F81" s="81">
        <f>'2021'!E82</f>
        <v>0</v>
      </c>
      <c r="G81" s="81">
        <f>'2022'!E82</f>
        <v>0</v>
      </c>
      <c r="H81" s="81">
        <f>'2023'!E82</f>
        <v>0</v>
      </c>
      <c r="I81" s="11"/>
    </row>
    <row r="82" spans="1:9" x14ac:dyDescent="0.25">
      <c r="A82" s="19" t="s">
        <v>106</v>
      </c>
      <c r="B82" s="1" t="s">
        <v>107</v>
      </c>
      <c r="C82" s="15"/>
      <c r="D82" s="99"/>
      <c r="E82" s="11" t="e">
        <f>SUM(#REF!)</f>
        <v>#REF!</v>
      </c>
      <c r="F82" s="81">
        <f>'2021'!E83</f>
        <v>0</v>
      </c>
      <c r="G82" s="81">
        <f>'2022'!E83</f>
        <v>0</v>
      </c>
      <c r="H82" s="81">
        <f>'2023'!E83</f>
        <v>0</v>
      </c>
      <c r="I82" s="11"/>
    </row>
    <row r="83" spans="1:9" x14ac:dyDescent="0.25">
      <c r="A83" s="19" t="s">
        <v>109</v>
      </c>
      <c r="B83" s="1" t="s">
        <v>108</v>
      </c>
      <c r="C83" s="15"/>
      <c r="D83" s="99"/>
      <c r="E83" s="11" t="e">
        <f>SUM(#REF!)</f>
        <v>#REF!</v>
      </c>
      <c r="F83" s="81">
        <f>'2021'!E84</f>
        <v>0</v>
      </c>
      <c r="G83" s="81">
        <f>'2022'!E84</f>
        <v>0</v>
      </c>
      <c r="H83" s="81">
        <f>'2023'!E84</f>
        <v>0</v>
      </c>
      <c r="I83" s="11"/>
    </row>
    <row r="84" spans="1:9" x14ac:dyDescent="0.25">
      <c r="A84" s="8" t="s">
        <v>110</v>
      </c>
      <c r="B84" s="3" t="s">
        <v>111</v>
      </c>
      <c r="C84" s="9" t="s">
        <v>9</v>
      </c>
      <c r="D84" s="53"/>
      <c r="E84" s="11" t="e">
        <f>SUM(#REF!)</f>
        <v>#REF!</v>
      </c>
      <c r="F84" s="81">
        <f>'2021'!E85</f>
        <v>0</v>
      </c>
      <c r="G84" s="81">
        <f>'2022'!E85</f>
        <v>0</v>
      </c>
      <c r="H84" s="81">
        <f>'2023'!E85</f>
        <v>0</v>
      </c>
      <c r="I84" s="11"/>
    </row>
    <row r="85" spans="1:9" x14ac:dyDescent="0.25">
      <c r="A85" s="19" t="s">
        <v>154</v>
      </c>
      <c r="B85" s="1" t="s">
        <v>112</v>
      </c>
      <c r="C85" s="15">
        <v>610</v>
      </c>
      <c r="D85" s="99"/>
      <c r="E85" s="11"/>
      <c r="F85" s="81">
        <f>'2021'!E86</f>
        <v>0</v>
      </c>
      <c r="G85" s="81">
        <f>'2022'!E86</f>
        <v>0</v>
      </c>
      <c r="H85" s="81">
        <f>'2023'!E86</f>
        <v>0</v>
      </c>
      <c r="I85" s="11"/>
    </row>
    <row r="86" spans="1:9" ht="30" x14ac:dyDescent="0.25">
      <c r="A86" s="19" t="s">
        <v>113</v>
      </c>
      <c r="B86" s="1" t="s">
        <v>112</v>
      </c>
      <c r="C86" s="15">
        <v>610</v>
      </c>
      <c r="D86" s="16"/>
      <c r="E86" s="17" t="e">
        <f>SUM(#REF!)</f>
        <v>#REF!</v>
      </c>
      <c r="F86" s="81">
        <f>'2021'!E87</f>
        <v>0</v>
      </c>
      <c r="G86" s="81">
        <f>'2022'!E87</f>
        <v>0</v>
      </c>
      <c r="H86" s="81">
        <f>'2023'!E87</f>
        <v>0</v>
      </c>
      <c r="I86" s="17"/>
    </row>
  </sheetData>
  <mergeCells count="7">
    <mergeCell ref="A1:I1"/>
    <mergeCell ref="A2:A3"/>
    <mergeCell ref="B2:B3"/>
    <mergeCell ref="C2:C3"/>
    <mergeCell ref="D2:D3"/>
    <mergeCell ref="E2:E3"/>
    <mergeCell ref="F2:I2"/>
  </mergeCells>
  <pageMargins left="0.19685039370078741" right="0.19685039370078741" top="0.31496062992125984" bottom="0.31496062992125984" header="0.31496062992125984" footer="0.31496062992125984"/>
  <pageSetup paperSize="9" scale="59" fitToHeight="2" orientation="landscape" r:id="rId1"/>
  <ignoredErrors>
    <ignoredError sqref="B86:E86 B71:E71 E5:E66 H7:I70 I5:I6 I77:I86 E77:E85 E72:E74 I71:I74 E68:E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6"/>
  <sheetViews>
    <sheetView view="pageBreakPreview" topLeftCell="A64" zoomScale="73" zoomScaleNormal="80" zoomScaleSheetLayoutView="73" workbookViewId="0">
      <selection activeCell="A68" sqref="A68:XFD68"/>
    </sheetView>
  </sheetViews>
  <sheetFormatPr defaultColWidth="9.140625" defaultRowHeight="15" x14ac:dyDescent="0.25"/>
  <cols>
    <col min="1" max="1" width="72.28515625" style="23" customWidth="1"/>
    <col min="2" max="2" width="9.140625" style="2"/>
    <col min="3" max="3" width="14.5703125" style="24" customWidth="1"/>
    <col min="4" max="4" width="9.42578125" style="100" customWidth="1"/>
    <col min="5" max="5" width="19.140625" style="25" customWidth="1"/>
    <col min="6" max="6" width="19" style="25" customWidth="1"/>
    <col min="7" max="7" width="16.42578125" style="25" customWidth="1"/>
    <col min="8" max="8" width="13.7109375" style="25" customWidth="1"/>
    <col min="9" max="9" width="13.5703125" style="25" customWidth="1"/>
    <col min="10" max="10" width="19.140625" style="25" customWidth="1"/>
    <col min="11" max="11" width="14.7109375" style="25" customWidth="1"/>
    <col min="12" max="12" width="11.140625" style="25" customWidth="1"/>
    <col min="13" max="13" width="15" style="25" customWidth="1"/>
    <col min="14" max="14" width="13.85546875" style="25" customWidth="1"/>
    <col min="15" max="15" width="12" style="25" customWidth="1"/>
    <col min="16" max="16" width="11.140625" style="25" customWidth="1"/>
    <col min="17" max="16384" width="9.140625" style="12"/>
  </cols>
  <sheetData>
    <row r="1" spans="1:16" ht="31.9" customHeight="1" x14ac:dyDescent="0.25">
      <c r="A1" s="143" t="s">
        <v>180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s="14" customFormat="1" ht="27" customHeight="1" x14ac:dyDescent="0.25">
      <c r="A2" s="144" t="s">
        <v>0</v>
      </c>
      <c r="B2" s="146" t="s">
        <v>1</v>
      </c>
      <c r="C2" s="144" t="s">
        <v>2</v>
      </c>
      <c r="D2" s="161" t="s">
        <v>3</v>
      </c>
      <c r="E2" s="149" t="s">
        <v>141</v>
      </c>
      <c r="F2" s="157" t="s">
        <v>126</v>
      </c>
      <c r="G2" s="157" t="s">
        <v>128</v>
      </c>
      <c r="H2" s="157"/>
      <c r="I2" s="157"/>
      <c r="J2" s="157"/>
      <c r="K2" s="157"/>
      <c r="L2" s="149" t="s">
        <v>129</v>
      </c>
      <c r="M2" s="158" t="s">
        <v>143</v>
      </c>
      <c r="N2" s="157"/>
      <c r="O2" s="157"/>
      <c r="P2" s="157"/>
    </row>
    <row r="3" spans="1:16" s="14" customFormat="1" ht="69.75" customHeight="1" x14ac:dyDescent="0.25">
      <c r="A3" s="159"/>
      <c r="B3" s="160"/>
      <c r="C3" s="159"/>
      <c r="D3" s="161"/>
      <c r="E3" s="149"/>
      <c r="F3" s="157"/>
      <c r="G3" s="153" t="s">
        <v>151</v>
      </c>
      <c r="H3" s="153" t="s">
        <v>152</v>
      </c>
      <c r="I3" s="155" t="s">
        <v>161</v>
      </c>
      <c r="J3" s="156"/>
      <c r="K3" s="153" t="s">
        <v>179</v>
      </c>
      <c r="L3" s="149"/>
      <c r="M3" s="162" t="s">
        <v>146</v>
      </c>
      <c r="N3" s="162" t="s">
        <v>132</v>
      </c>
      <c r="O3" s="162" t="s">
        <v>147</v>
      </c>
      <c r="P3" s="162" t="s">
        <v>148</v>
      </c>
    </row>
    <row r="4" spans="1:16" s="14" customFormat="1" ht="165.75" x14ac:dyDescent="0.25">
      <c r="A4" s="145"/>
      <c r="B4" s="147"/>
      <c r="C4" s="145"/>
      <c r="D4" s="161"/>
      <c r="E4" s="149"/>
      <c r="F4" s="157"/>
      <c r="G4" s="154"/>
      <c r="H4" s="154"/>
      <c r="I4" s="111" t="s">
        <v>157</v>
      </c>
      <c r="J4" s="112" t="s">
        <v>158</v>
      </c>
      <c r="K4" s="154"/>
      <c r="L4" s="149"/>
      <c r="M4" s="163"/>
      <c r="N4" s="163"/>
      <c r="O4" s="163"/>
      <c r="P4" s="163"/>
    </row>
    <row r="5" spans="1:16" s="96" customFormat="1" x14ac:dyDescent="0.25">
      <c r="A5" s="94">
        <v>1</v>
      </c>
      <c r="B5" s="93" t="s">
        <v>178</v>
      </c>
      <c r="C5" s="92">
        <v>3</v>
      </c>
      <c r="D5" s="97">
        <v>3</v>
      </c>
      <c r="E5" s="92">
        <v>5</v>
      </c>
      <c r="F5" s="92">
        <v>6</v>
      </c>
      <c r="G5" s="92">
        <v>7</v>
      </c>
      <c r="H5" s="92">
        <v>8</v>
      </c>
      <c r="I5" s="92">
        <v>9</v>
      </c>
      <c r="J5" s="92">
        <v>10</v>
      </c>
      <c r="K5" s="95">
        <v>11</v>
      </c>
      <c r="L5" s="92">
        <v>12</v>
      </c>
      <c r="M5" s="92">
        <v>13</v>
      </c>
      <c r="N5" s="92">
        <v>14</v>
      </c>
      <c r="O5" s="92">
        <v>15</v>
      </c>
      <c r="P5" s="92">
        <v>16</v>
      </c>
    </row>
    <row r="6" spans="1:16" x14ac:dyDescent="0.25">
      <c r="A6" s="38" t="s">
        <v>156</v>
      </c>
      <c r="B6" s="26" t="s">
        <v>8</v>
      </c>
      <c r="C6" s="27" t="s">
        <v>9</v>
      </c>
      <c r="D6" s="52" t="s">
        <v>9</v>
      </c>
      <c r="E6" s="11">
        <f>SUM(F6:P6)</f>
        <v>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1" customHeight="1" x14ac:dyDescent="0.25">
      <c r="A7" s="8" t="s">
        <v>10</v>
      </c>
      <c r="B7" s="3" t="s">
        <v>11</v>
      </c>
      <c r="C7" s="9" t="s">
        <v>9</v>
      </c>
      <c r="D7" s="52" t="s">
        <v>9</v>
      </c>
      <c r="E7" s="11">
        <f t="shared" ref="E7:P7" si="0">+E6+E8-E32</f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</row>
    <row r="8" spans="1:16" s="122" customFormat="1" ht="15.75" x14ac:dyDescent="0.25">
      <c r="A8" s="117" t="s">
        <v>12</v>
      </c>
      <c r="B8" s="118" t="s">
        <v>18</v>
      </c>
      <c r="C8" s="119"/>
      <c r="D8" s="120" t="s">
        <v>9</v>
      </c>
      <c r="E8" s="121">
        <f>+E9+E11+E15+E18+E20+E27</f>
        <v>10840869.76</v>
      </c>
      <c r="F8" s="121">
        <f>+F9+F11+F15+F18+F19+F27</f>
        <v>6438469.7599999998</v>
      </c>
      <c r="G8" s="121">
        <f>+G9+G11+G15+G18+G20+G27</f>
        <v>0</v>
      </c>
      <c r="H8" s="121">
        <f t="shared" ref="H8:P8" si="1">+H9+H11+H15+H18+H20+H27</f>
        <v>0</v>
      </c>
      <c r="I8" s="121">
        <f t="shared" si="1"/>
        <v>0</v>
      </c>
      <c r="J8" s="121">
        <f t="shared" si="1"/>
        <v>0</v>
      </c>
      <c r="K8" s="121">
        <f t="shared" si="1"/>
        <v>0</v>
      </c>
      <c r="L8" s="121">
        <f t="shared" si="1"/>
        <v>0</v>
      </c>
      <c r="M8" s="121">
        <f>+M9+M11+M15+M18+M20+M27</f>
        <v>3500000</v>
      </c>
      <c r="N8" s="121">
        <f t="shared" si="1"/>
        <v>902400</v>
      </c>
      <c r="O8" s="121">
        <f t="shared" si="1"/>
        <v>0</v>
      </c>
      <c r="P8" s="121">
        <f t="shared" si="1"/>
        <v>0</v>
      </c>
    </row>
    <row r="9" spans="1:16" ht="30" x14ac:dyDescent="0.25">
      <c r="A9" s="13" t="s">
        <v>186</v>
      </c>
      <c r="B9" s="1" t="s">
        <v>20</v>
      </c>
      <c r="C9" s="15">
        <v>120</v>
      </c>
      <c r="D9" s="98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5">
      <c r="A10" s="13" t="s">
        <v>13</v>
      </c>
      <c r="B10" s="1" t="s">
        <v>21</v>
      </c>
      <c r="C10" s="15"/>
      <c r="D10" s="99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s="73" customFormat="1" ht="19.5" customHeight="1" x14ac:dyDescent="0.25">
      <c r="A11" s="72" t="s">
        <v>14</v>
      </c>
      <c r="B11" s="42" t="s">
        <v>22</v>
      </c>
      <c r="C11" s="47">
        <v>130</v>
      </c>
      <c r="D11" s="104"/>
      <c r="E11" s="49">
        <f>+E12+E13+E14</f>
        <v>10840869.76</v>
      </c>
      <c r="F11" s="49">
        <f>+F12+F13+F14+F26</f>
        <v>6438469.7599999998</v>
      </c>
      <c r="G11" s="49">
        <f t="shared" ref="G11:L11" si="2">+G12+G13</f>
        <v>0</v>
      </c>
      <c r="H11" s="49">
        <f t="shared" si="2"/>
        <v>0</v>
      </c>
      <c r="I11" s="49">
        <f t="shared" si="2"/>
        <v>0</v>
      </c>
      <c r="J11" s="49">
        <f t="shared" si="2"/>
        <v>0</v>
      </c>
      <c r="K11" s="49">
        <f t="shared" si="2"/>
        <v>0</v>
      </c>
      <c r="L11" s="49">
        <f t="shared" si="2"/>
        <v>0</v>
      </c>
      <c r="M11" s="49">
        <f>+M12+M13+M14</f>
        <v>3500000</v>
      </c>
      <c r="N11" s="49">
        <f t="shared" ref="N11:P11" si="3">+N12+N13+N14</f>
        <v>902400</v>
      </c>
      <c r="O11" s="49">
        <f t="shared" si="3"/>
        <v>0</v>
      </c>
      <c r="P11" s="49">
        <f t="shared" si="3"/>
        <v>0</v>
      </c>
    </row>
    <row r="12" spans="1:16" s="30" customFormat="1" ht="47.25" customHeight="1" x14ac:dyDescent="0.25">
      <c r="A12" s="37" t="s">
        <v>153</v>
      </c>
      <c r="B12" s="31" t="s">
        <v>24</v>
      </c>
      <c r="C12" s="34">
        <v>130</v>
      </c>
      <c r="D12" s="98"/>
      <c r="E12" s="28">
        <f>F12</f>
        <v>6438469.7599999998</v>
      </c>
      <c r="F12" s="35">
        <f>F32</f>
        <v>6438469.7599999998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19.899999999999999" customHeight="1" x14ac:dyDescent="0.25">
      <c r="A13" s="19" t="s">
        <v>15</v>
      </c>
      <c r="B13" s="1" t="s">
        <v>25</v>
      </c>
      <c r="C13" s="15">
        <v>130</v>
      </c>
      <c r="D13" s="45"/>
      <c r="E13" s="1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s="30" customFormat="1" ht="18.75" customHeight="1" x14ac:dyDescent="0.25">
      <c r="A14" s="37" t="s">
        <v>149</v>
      </c>
      <c r="B14" s="31" t="s">
        <v>145</v>
      </c>
      <c r="C14" s="34">
        <v>130</v>
      </c>
      <c r="D14" s="99"/>
      <c r="E14" s="28">
        <f>M14+N14+O14+P14</f>
        <v>4402400</v>
      </c>
      <c r="F14" s="35"/>
      <c r="G14" s="35"/>
      <c r="H14" s="35"/>
      <c r="I14" s="35"/>
      <c r="J14" s="35"/>
      <c r="K14" s="35"/>
      <c r="L14" s="35"/>
      <c r="M14" s="35">
        <f>M32</f>
        <v>3500000</v>
      </c>
      <c r="N14" s="35">
        <f t="shared" ref="N14:P14" si="4">N32</f>
        <v>902400</v>
      </c>
      <c r="O14" s="35">
        <f t="shared" si="4"/>
        <v>0</v>
      </c>
      <c r="P14" s="35">
        <f t="shared" si="4"/>
        <v>0</v>
      </c>
    </row>
    <row r="15" spans="1:16" ht="28.5" x14ac:dyDescent="0.25">
      <c r="A15" s="38" t="s">
        <v>16</v>
      </c>
      <c r="B15" s="26" t="s">
        <v>26</v>
      </c>
      <c r="C15" s="27">
        <v>140</v>
      </c>
      <c r="D15" s="71"/>
      <c r="E15" s="11">
        <f>+E16+E17</f>
        <v>0</v>
      </c>
      <c r="F15" s="11">
        <f>+F16+F17</f>
        <v>0</v>
      </c>
      <c r="G15" s="11">
        <f t="shared" ref="G15:P15" si="5">+G16+G17</f>
        <v>0</v>
      </c>
      <c r="H15" s="11">
        <f t="shared" si="5"/>
        <v>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11">
        <f t="shared" si="5"/>
        <v>0</v>
      </c>
      <c r="N15" s="11">
        <f t="shared" si="5"/>
        <v>0</v>
      </c>
      <c r="O15" s="11">
        <f t="shared" si="5"/>
        <v>0</v>
      </c>
      <c r="P15" s="11">
        <f t="shared" si="5"/>
        <v>0</v>
      </c>
    </row>
    <row r="16" spans="1:16" ht="15" hidden="1" customHeight="1" x14ac:dyDescent="0.25">
      <c r="A16" s="19" t="s">
        <v>13</v>
      </c>
      <c r="B16" s="1" t="s">
        <v>27</v>
      </c>
      <c r="C16" s="15">
        <v>140</v>
      </c>
      <c r="D16" s="53"/>
      <c r="E16" s="11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" hidden="1" customHeight="1" x14ac:dyDescent="0.25">
      <c r="B17" s="1"/>
      <c r="D17" s="99"/>
      <c r="E17" s="11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" hidden="1" customHeight="1" x14ac:dyDescent="0.25">
      <c r="A18" s="85"/>
      <c r="B18" s="1"/>
      <c r="C18" s="91"/>
      <c r="D18" s="53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5">
      <c r="B19" s="1"/>
      <c r="D19" s="99"/>
      <c r="E19" s="11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s="73" customFormat="1" x14ac:dyDescent="0.25">
      <c r="A20" s="80" t="s">
        <v>17</v>
      </c>
      <c r="B20" s="42" t="s">
        <v>28</v>
      </c>
      <c r="C20" s="47">
        <v>150</v>
      </c>
      <c r="D20" s="48"/>
      <c r="E20" s="49">
        <f>+E21+E25+E26</f>
        <v>0</v>
      </c>
      <c r="F20" s="49">
        <f t="shared" ref="F20:P20" si="6">+F21+F25+F26</f>
        <v>0</v>
      </c>
      <c r="G20" s="49">
        <f t="shared" si="6"/>
        <v>0</v>
      </c>
      <c r="H20" s="49">
        <f t="shared" si="6"/>
        <v>0</v>
      </c>
      <c r="I20" s="49">
        <f t="shared" si="6"/>
        <v>0</v>
      </c>
      <c r="J20" s="49">
        <f t="shared" si="6"/>
        <v>0</v>
      </c>
      <c r="K20" s="49">
        <f t="shared" si="6"/>
        <v>0</v>
      </c>
      <c r="L20" s="49">
        <f t="shared" si="6"/>
        <v>0</v>
      </c>
      <c r="M20" s="49">
        <f t="shared" si="6"/>
        <v>0</v>
      </c>
      <c r="N20" s="49">
        <f t="shared" si="6"/>
        <v>0</v>
      </c>
      <c r="O20" s="49">
        <f t="shared" si="6"/>
        <v>0</v>
      </c>
      <c r="P20" s="49">
        <f t="shared" si="6"/>
        <v>0</v>
      </c>
    </row>
    <row r="21" spans="1:16" s="73" customFormat="1" ht="28.5" customHeight="1" x14ac:dyDescent="0.25">
      <c r="A21" s="74" t="s">
        <v>37</v>
      </c>
      <c r="B21" s="75" t="s">
        <v>162</v>
      </c>
      <c r="C21" s="76">
        <v>150</v>
      </c>
      <c r="D21" s="77"/>
      <c r="E21" s="49">
        <f>G21+H21+I21+J21+K21</f>
        <v>0</v>
      </c>
      <c r="F21" s="78">
        <f>+F22+F23+F24</f>
        <v>0</v>
      </c>
      <c r="G21" s="78">
        <f>G32</f>
        <v>0</v>
      </c>
      <c r="H21" s="78">
        <f t="shared" ref="H21:K21" si="7">H32</f>
        <v>0</v>
      </c>
      <c r="I21" s="78">
        <f t="shared" si="7"/>
        <v>0</v>
      </c>
      <c r="J21" s="78">
        <f t="shared" si="7"/>
        <v>0</v>
      </c>
      <c r="K21" s="78">
        <f t="shared" si="7"/>
        <v>0</v>
      </c>
      <c r="L21" s="78">
        <f t="shared" ref="L21:P21" si="8">+L22+L23+L24</f>
        <v>0</v>
      </c>
      <c r="M21" s="78">
        <f t="shared" si="8"/>
        <v>0</v>
      </c>
      <c r="N21" s="78">
        <f t="shared" si="8"/>
        <v>0</v>
      </c>
      <c r="O21" s="78">
        <f t="shared" si="8"/>
        <v>0</v>
      </c>
      <c r="P21" s="78">
        <f t="shared" si="8"/>
        <v>0</v>
      </c>
    </row>
    <row r="22" spans="1:16" s="55" customFormat="1" x14ac:dyDescent="0.25">
      <c r="A22" s="86" t="s">
        <v>31</v>
      </c>
      <c r="B22" s="87" t="s">
        <v>163</v>
      </c>
      <c r="C22" s="88">
        <v>150</v>
      </c>
      <c r="D22" s="99"/>
      <c r="E22" s="33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</row>
    <row r="23" spans="1:16" s="55" customFormat="1" ht="33" customHeight="1" x14ac:dyDescent="0.25">
      <c r="A23" s="86" t="s">
        <v>164</v>
      </c>
      <c r="B23" s="87" t="s">
        <v>165</v>
      </c>
      <c r="C23" s="88">
        <v>150</v>
      </c>
      <c r="D23" s="99"/>
      <c r="E23" s="33">
        <f>+G23</f>
        <v>0</v>
      </c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1:16" s="55" customFormat="1" x14ac:dyDescent="0.25">
      <c r="A24" s="50" t="s">
        <v>29</v>
      </c>
      <c r="B24" s="51" t="s">
        <v>30</v>
      </c>
      <c r="C24" s="52">
        <v>180</v>
      </c>
      <c r="D24" s="99"/>
      <c r="E24" s="33">
        <f>+H24</f>
        <v>0</v>
      </c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</row>
    <row r="25" spans="1:16" s="30" customFormat="1" ht="15" hidden="1" customHeight="1" x14ac:dyDescent="0.25">
      <c r="A25" s="44"/>
      <c r="B25" s="43"/>
      <c r="C25" s="39"/>
      <c r="D25" s="45"/>
      <c r="E25" s="28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s="46" customFormat="1" ht="28.5" x14ac:dyDescent="0.25">
      <c r="A26" s="8" t="s">
        <v>32</v>
      </c>
      <c r="B26" s="3" t="s">
        <v>33</v>
      </c>
      <c r="C26" s="9"/>
      <c r="D26" s="45"/>
      <c r="E26" s="29">
        <f>+L26</f>
        <v>0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6" x14ac:dyDescent="0.25">
      <c r="A27" s="13" t="s">
        <v>13</v>
      </c>
      <c r="B27" s="1"/>
      <c r="C27" s="15"/>
      <c r="D27" s="53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5" hidden="1" customHeight="1" x14ac:dyDescent="0.25">
      <c r="A28" s="13"/>
      <c r="B28" s="1"/>
      <c r="C28" s="15"/>
      <c r="D28" s="99"/>
      <c r="E28" s="11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5">
      <c r="A29" s="13" t="s">
        <v>34</v>
      </c>
      <c r="B29" s="1" t="s">
        <v>35</v>
      </c>
      <c r="C29" s="15" t="s">
        <v>9</v>
      </c>
      <c r="D29" s="99"/>
      <c r="E29" s="11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48" customHeight="1" x14ac:dyDescent="0.25">
      <c r="A30" s="36" t="s">
        <v>140</v>
      </c>
      <c r="B30" s="1" t="s">
        <v>36</v>
      </c>
      <c r="C30" s="15">
        <v>510</v>
      </c>
      <c r="D30" s="99"/>
      <c r="E30" s="11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3.5" hidden="1" customHeight="1" x14ac:dyDescent="0.25">
      <c r="A31" s="13"/>
      <c r="B31" s="1"/>
      <c r="C31" s="15"/>
      <c r="D31" s="99"/>
      <c r="E31" s="11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s="122" customFormat="1" ht="18" customHeight="1" x14ac:dyDescent="0.25">
      <c r="A32" s="117" t="s">
        <v>38</v>
      </c>
      <c r="B32" s="118" t="s">
        <v>41</v>
      </c>
      <c r="C32" s="119" t="s">
        <v>9</v>
      </c>
      <c r="D32" s="123"/>
      <c r="E32" s="121">
        <f>E33+E45+E52+E56+E60+E66+E81+E85</f>
        <v>10840869.76</v>
      </c>
      <c r="F32" s="121">
        <f t="shared" ref="F32:P32" si="9">F33+F45+F52+F56+F60+F66+F81+F85</f>
        <v>6438469.7599999998</v>
      </c>
      <c r="G32" s="121">
        <f t="shared" si="9"/>
        <v>0</v>
      </c>
      <c r="H32" s="121">
        <f t="shared" si="9"/>
        <v>0</v>
      </c>
      <c r="I32" s="121">
        <f t="shared" si="9"/>
        <v>0</v>
      </c>
      <c r="J32" s="121">
        <f t="shared" si="9"/>
        <v>0</v>
      </c>
      <c r="K32" s="121">
        <f t="shared" si="9"/>
        <v>0</v>
      </c>
      <c r="L32" s="121">
        <f t="shared" si="9"/>
        <v>0</v>
      </c>
      <c r="M32" s="121">
        <f t="shared" si="9"/>
        <v>3500000</v>
      </c>
      <c r="N32" s="121">
        <f t="shared" si="9"/>
        <v>902400</v>
      </c>
      <c r="O32" s="121">
        <f t="shared" si="9"/>
        <v>0</v>
      </c>
      <c r="P32" s="121">
        <f t="shared" si="9"/>
        <v>0</v>
      </c>
    </row>
    <row r="33" spans="1:16" s="73" customFormat="1" ht="30.75" customHeight="1" x14ac:dyDescent="0.25">
      <c r="A33" s="80" t="s">
        <v>39</v>
      </c>
      <c r="B33" s="42" t="s">
        <v>42</v>
      </c>
      <c r="C33" s="47" t="s">
        <v>9</v>
      </c>
      <c r="D33" s="48"/>
      <c r="E33" s="49">
        <f>+E34+E35+E37+E40+E41+E42</f>
        <v>3476201.05</v>
      </c>
      <c r="F33" s="49">
        <f>+F34+F35+F37+F40+F41</f>
        <v>2909736</v>
      </c>
      <c r="G33" s="49">
        <f t="shared" ref="G33:P33" si="10">+G34+G37+G40+G41</f>
        <v>0</v>
      </c>
      <c r="H33" s="49">
        <f t="shared" si="10"/>
        <v>0</v>
      </c>
      <c r="I33" s="49">
        <f t="shared" si="10"/>
        <v>0</v>
      </c>
      <c r="J33" s="49">
        <f t="shared" si="10"/>
        <v>0</v>
      </c>
      <c r="K33" s="49">
        <f t="shared" si="10"/>
        <v>0</v>
      </c>
      <c r="L33" s="49">
        <f t="shared" si="10"/>
        <v>0</v>
      </c>
      <c r="M33" s="49">
        <f t="shared" si="10"/>
        <v>0</v>
      </c>
      <c r="N33" s="49">
        <f t="shared" si="10"/>
        <v>566465.05000000005</v>
      </c>
      <c r="O33" s="49">
        <f t="shared" si="10"/>
        <v>0</v>
      </c>
      <c r="P33" s="49">
        <f t="shared" si="10"/>
        <v>0</v>
      </c>
    </row>
    <row r="34" spans="1:16" s="30" customFormat="1" ht="30" x14ac:dyDescent="0.25">
      <c r="A34" s="37" t="s">
        <v>40</v>
      </c>
      <c r="B34" s="31" t="s">
        <v>43</v>
      </c>
      <c r="C34" s="34">
        <v>111</v>
      </c>
      <c r="D34" s="71"/>
      <c r="E34" s="28">
        <f>SUM(F34:P34)</f>
        <v>2669893</v>
      </c>
      <c r="F34" s="35">
        <f>2230820+4000</f>
        <v>2234820</v>
      </c>
      <c r="G34" s="35"/>
      <c r="H34" s="35"/>
      <c r="I34" s="35"/>
      <c r="J34" s="35"/>
      <c r="K34" s="35"/>
      <c r="L34" s="35"/>
      <c r="M34" s="35"/>
      <c r="N34" s="35">
        <f>435073</f>
        <v>435073</v>
      </c>
      <c r="O34" s="35"/>
      <c r="P34" s="35"/>
    </row>
    <row r="35" spans="1:16" s="30" customFormat="1" x14ac:dyDescent="0.25">
      <c r="A35" s="37" t="s">
        <v>44</v>
      </c>
      <c r="B35" s="31" t="s">
        <v>45</v>
      </c>
      <c r="C35" s="34">
        <v>112</v>
      </c>
      <c r="D35" s="71"/>
      <c r="E35" s="28">
        <f>SUM(F35:P35)</f>
        <v>0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ht="35.25" customHeight="1" x14ac:dyDescent="0.25">
      <c r="A36" s="19" t="s">
        <v>47</v>
      </c>
      <c r="B36" s="1" t="s">
        <v>46</v>
      </c>
      <c r="C36" s="15">
        <v>113</v>
      </c>
      <c r="D36" s="99"/>
      <c r="E36" s="11">
        <f>SUM(F36:P36)</f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103" customFormat="1" ht="42" customHeight="1" x14ac:dyDescent="0.25">
      <c r="A37" s="79" t="s">
        <v>48</v>
      </c>
      <c r="B37" s="42" t="s">
        <v>49</v>
      </c>
      <c r="C37" s="47">
        <v>119</v>
      </c>
      <c r="D37" s="48"/>
      <c r="E37" s="49">
        <f>+E38+E39</f>
        <v>806308.05</v>
      </c>
      <c r="F37" s="49">
        <f>+F38+F39</f>
        <v>674916</v>
      </c>
      <c r="G37" s="49">
        <f t="shared" ref="G37:P37" si="11">+G38+G39</f>
        <v>0</v>
      </c>
      <c r="H37" s="49">
        <f t="shared" si="11"/>
        <v>0</v>
      </c>
      <c r="I37" s="49">
        <f t="shared" si="11"/>
        <v>0</v>
      </c>
      <c r="J37" s="49">
        <f t="shared" si="11"/>
        <v>0</v>
      </c>
      <c r="K37" s="49">
        <f t="shared" si="11"/>
        <v>0</v>
      </c>
      <c r="L37" s="49">
        <f t="shared" si="11"/>
        <v>0</v>
      </c>
      <c r="M37" s="49">
        <f t="shared" si="11"/>
        <v>0</v>
      </c>
      <c r="N37" s="49">
        <f t="shared" si="11"/>
        <v>131392.04999999999</v>
      </c>
      <c r="O37" s="49">
        <f t="shared" si="11"/>
        <v>0</v>
      </c>
      <c r="P37" s="49">
        <f t="shared" si="11"/>
        <v>0</v>
      </c>
    </row>
    <row r="38" spans="1:16" s="30" customFormat="1" ht="30" x14ac:dyDescent="0.25">
      <c r="A38" s="37" t="s">
        <v>51</v>
      </c>
      <c r="B38" s="31" t="s">
        <v>50</v>
      </c>
      <c r="C38" s="34">
        <v>119</v>
      </c>
      <c r="D38" s="71"/>
      <c r="E38" s="28">
        <f t="shared" ref="E38:E44" si="12">SUM(F38:P38)</f>
        <v>806308.05</v>
      </c>
      <c r="F38" s="35">
        <f>674916</f>
        <v>674916</v>
      </c>
      <c r="G38" s="35"/>
      <c r="H38" s="35"/>
      <c r="I38" s="35"/>
      <c r="J38" s="35"/>
      <c r="K38" s="35"/>
      <c r="L38" s="35"/>
      <c r="M38" s="35"/>
      <c r="N38" s="35">
        <f>131392.05</f>
        <v>131392.04999999999</v>
      </c>
      <c r="O38" s="35"/>
      <c r="P38" s="35"/>
    </row>
    <row r="39" spans="1:16" x14ac:dyDescent="0.25">
      <c r="A39" s="19" t="s">
        <v>52</v>
      </c>
      <c r="B39" s="1" t="s">
        <v>54</v>
      </c>
      <c r="C39" s="15">
        <v>119</v>
      </c>
      <c r="D39" s="99"/>
      <c r="E39" s="11">
        <f t="shared" si="12"/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0" x14ac:dyDescent="0.25">
      <c r="A40" s="13" t="s">
        <v>53</v>
      </c>
      <c r="B40" s="1" t="s">
        <v>55</v>
      </c>
      <c r="C40" s="15">
        <v>131</v>
      </c>
      <c r="D40" s="99"/>
      <c r="E40" s="11">
        <f t="shared" si="12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s="55" customFormat="1" ht="17.25" customHeight="1" x14ac:dyDescent="0.25">
      <c r="A41" s="105" t="s">
        <v>166</v>
      </c>
      <c r="B41" s="87" t="s">
        <v>56</v>
      </c>
      <c r="C41" s="88">
        <v>133</v>
      </c>
      <c r="D41" s="99"/>
      <c r="E41" s="33">
        <f t="shared" si="12"/>
        <v>0</v>
      </c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1:16" s="55" customFormat="1" ht="30" x14ac:dyDescent="0.25">
      <c r="A42" s="106" t="s">
        <v>167</v>
      </c>
      <c r="B42" s="87" t="s">
        <v>58</v>
      </c>
      <c r="C42" s="88">
        <v>134</v>
      </c>
      <c r="D42" s="99"/>
      <c r="E42" s="33">
        <f t="shared" si="12"/>
        <v>0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</row>
    <row r="43" spans="1:16" s="55" customFormat="1" ht="30" x14ac:dyDescent="0.25">
      <c r="A43" s="105" t="s">
        <v>57</v>
      </c>
      <c r="B43" s="87" t="s">
        <v>168</v>
      </c>
      <c r="C43" s="88">
        <v>139</v>
      </c>
      <c r="D43" s="99"/>
      <c r="E43" s="33">
        <f t="shared" si="12"/>
        <v>0</v>
      </c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</row>
    <row r="44" spans="1:16" s="55" customFormat="1" ht="35.25" customHeight="1" x14ac:dyDescent="0.25">
      <c r="A44" s="86" t="s">
        <v>59</v>
      </c>
      <c r="B44" s="87" t="s">
        <v>169</v>
      </c>
      <c r="C44" s="88">
        <v>139</v>
      </c>
      <c r="D44" s="99"/>
      <c r="E44" s="33">
        <f t="shared" si="12"/>
        <v>0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16" s="55" customFormat="1" x14ac:dyDescent="0.25">
      <c r="A45" s="50" t="s">
        <v>61</v>
      </c>
      <c r="B45" s="51" t="s">
        <v>60</v>
      </c>
      <c r="C45" s="52">
        <v>300</v>
      </c>
      <c r="D45" s="53"/>
      <c r="E45" s="33">
        <f>+E46+E47</f>
        <v>0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ht="45" x14ac:dyDescent="0.25">
      <c r="A46" s="19" t="s">
        <v>62</v>
      </c>
      <c r="B46" s="1" t="s">
        <v>63</v>
      </c>
      <c r="C46" s="15">
        <v>300</v>
      </c>
      <c r="D46" s="99"/>
      <c r="E46" s="11">
        <f t="shared" ref="E46:E51" si="13">SUM(F46:P46)</f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45" x14ac:dyDescent="0.25">
      <c r="A47" s="19" t="s">
        <v>90</v>
      </c>
      <c r="B47" s="1" t="s">
        <v>64</v>
      </c>
      <c r="C47" s="15">
        <v>321</v>
      </c>
      <c r="D47" s="99"/>
      <c r="E47" s="11">
        <f t="shared" si="13"/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15" hidden="1" customHeight="1" x14ac:dyDescent="0.25">
      <c r="A48" s="19"/>
      <c r="B48" s="1"/>
      <c r="C48" s="15"/>
      <c r="D48" s="99"/>
      <c r="E48" s="11">
        <f t="shared" si="13"/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30" x14ac:dyDescent="0.25">
      <c r="A49" s="19" t="s">
        <v>65</v>
      </c>
      <c r="B49" s="1" t="s">
        <v>66</v>
      </c>
      <c r="C49" s="15">
        <v>340</v>
      </c>
      <c r="D49" s="99"/>
      <c r="E49" s="11">
        <f t="shared" si="13"/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48" customHeight="1" x14ac:dyDescent="0.25">
      <c r="A50" s="19" t="s">
        <v>68</v>
      </c>
      <c r="B50" s="1" t="s">
        <v>67</v>
      </c>
      <c r="C50" s="15">
        <v>350</v>
      </c>
      <c r="D50" s="99"/>
      <c r="E50" s="11">
        <f t="shared" si="13"/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86" t="s">
        <v>170</v>
      </c>
      <c r="B51" s="87" t="s">
        <v>69</v>
      </c>
      <c r="C51" s="88">
        <v>360</v>
      </c>
      <c r="D51" s="99"/>
      <c r="E51" s="11">
        <f t="shared" si="13"/>
        <v>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s="73" customFormat="1" ht="15" customHeight="1" x14ac:dyDescent="0.25">
      <c r="A52" s="80" t="s">
        <v>71</v>
      </c>
      <c r="B52" s="42" t="s">
        <v>70</v>
      </c>
      <c r="C52" s="47">
        <v>850</v>
      </c>
      <c r="D52" s="48"/>
      <c r="E52" s="49">
        <f>+E53+E54+E55</f>
        <v>1603027</v>
      </c>
      <c r="F52" s="49">
        <f>+F53+F54+F55</f>
        <v>1603027</v>
      </c>
      <c r="G52" s="49">
        <f t="shared" ref="G52:P52" si="14">+G53+G54+G55</f>
        <v>0</v>
      </c>
      <c r="H52" s="49">
        <f t="shared" si="14"/>
        <v>0</v>
      </c>
      <c r="I52" s="49">
        <f t="shared" si="14"/>
        <v>0</v>
      </c>
      <c r="J52" s="49">
        <f t="shared" si="14"/>
        <v>0</v>
      </c>
      <c r="K52" s="49">
        <f t="shared" si="14"/>
        <v>0</v>
      </c>
      <c r="L52" s="49">
        <f t="shared" si="14"/>
        <v>0</v>
      </c>
      <c r="M52" s="49">
        <f t="shared" si="14"/>
        <v>0</v>
      </c>
      <c r="N52" s="49">
        <f t="shared" si="14"/>
        <v>0</v>
      </c>
      <c r="O52" s="49">
        <f t="shared" si="14"/>
        <v>0</v>
      </c>
      <c r="P52" s="49">
        <f t="shared" si="14"/>
        <v>0</v>
      </c>
    </row>
    <row r="53" spans="1:16" s="30" customFormat="1" ht="30" x14ac:dyDescent="0.25">
      <c r="A53" s="37" t="s">
        <v>72</v>
      </c>
      <c r="B53" s="31" t="s">
        <v>73</v>
      </c>
      <c r="C53" s="34">
        <v>851</v>
      </c>
      <c r="D53" s="71"/>
      <c r="E53" s="28">
        <f>SUM(F53:P53)</f>
        <v>1603027</v>
      </c>
      <c r="F53" s="35">
        <f>34527+1568500</f>
        <v>1603027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s="30" customFormat="1" ht="30" customHeight="1" x14ac:dyDescent="0.25">
      <c r="A54" s="37" t="s">
        <v>75</v>
      </c>
      <c r="B54" s="31" t="s">
        <v>74</v>
      </c>
      <c r="C54" s="34">
        <v>852</v>
      </c>
      <c r="D54" s="71"/>
      <c r="E54" s="28">
        <f>SUM(F54:P54)</f>
        <v>0</v>
      </c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s="30" customFormat="1" x14ac:dyDescent="0.25">
      <c r="A55" s="37" t="s">
        <v>76</v>
      </c>
      <c r="B55" s="31" t="s">
        <v>77</v>
      </c>
      <c r="C55" s="34">
        <v>853</v>
      </c>
      <c r="D55" s="71"/>
      <c r="E55" s="28">
        <f>SUM(F55:P55)</f>
        <v>0</v>
      </c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</row>
    <row r="56" spans="1:16" s="55" customFormat="1" ht="15.75" customHeight="1" x14ac:dyDescent="0.25">
      <c r="A56" s="50" t="s">
        <v>79</v>
      </c>
      <c r="B56" s="51" t="s">
        <v>78</v>
      </c>
      <c r="C56" s="52" t="s">
        <v>9</v>
      </c>
      <c r="D56" s="53"/>
      <c r="E56" s="33">
        <f>+E57+E58+E59</f>
        <v>0</v>
      </c>
      <c r="F56" s="33">
        <f>+F58+F57+F59</f>
        <v>0</v>
      </c>
      <c r="G56" s="33">
        <f t="shared" ref="G56:P56" si="15">+G58+G57+G59</f>
        <v>0</v>
      </c>
      <c r="H56" s="33">
        <f t="shared" si="15"/>
        <v>0</v>
      </c>
      <c r="I56" s="33">
        <f t="shared" si="15"/>
        <v>0</v>
      </c>
      <c r="J56" s="33">
        <f t="shared" si="15"/>
        <v>0</v>
      </c>
      <c r="K56" s="33">
        <f t="shared" si="15"/>
        <v>0</v>
      </c>
      <c r="L56" s="33">
        <f t="shared" si="15"/>
        <v>0</v>
      </c>
      <c r="M56" s="33">
        <f t="shared" si="15"/>
        <v>0</v>
      </c>
      <c r="N56" s="33">
        <f t="shared" si="15"/>
        <v>0</v>
      </c>
      <c r="O56" s="33">
        <f t="shared" si="15"/>
        <v>0</v>
      </c>
      <c r="P56" s="33">
        <f t="shared" si="15"/>
        <v>0</v>
      </c>
    </row>
    <row r="57" spans="1:16" s="55" customFormat="1" ht="15" customHeight="1" x14ac:dyDescent="0.25">
      <c r="A57" s="86" t="s">
        <v>171</v>
      </c>
      <c r="B57" s="87" t="s">
        <v>80</v>
      </c>
      <c r="C57" s="88">
        <v>613</v>
      </c>
      <c r="D57" s="99"/>
      <c r="E57" s="33">
        <f>SUM(F57:P57)</f>
        <v>0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</row>
    <row r="58" spans="1:16" s="55" customFormat="1" ht="15" customHeight="1" x14ac:dyDescent="0.25">
      <c r="A58" s="86" t="s">
        <v>172</v>
      </c>
      <c r="B58" s="87" t="s">
        <v>81</v>
      </c>
      <c r="C58" s="88">
        <v>623</v>
      </c>
      <c r="D58" s="99"/>
      <c r="E58" s="33">
        <f>SUM(F58:P58)</f>
        <v>0</v>
      </c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</row>
    <row r="59" spans="1:16" s="55" customFormat="1" ht="30" customHeight="1" x14ac:dyDescent="0.25">
      <c r="A59" s="86" t="s">
        <v>173</v>
      </c>
      <c r="B59" s="87" t="s">
        <v>84</v>
      </c>
      <c r="C59" s="88">
        <v>634</v>
      </c>
      <c r="D59" s="99"/>
      <c r="E59" s="33">
        <f>SUM(F59:P59)</f>
        <v>0</v>
      </c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</row>
    <row r="60" spans="1:16" s="46" customFormat="1" ht="15" customHeight="1" x14ac:dyDescent="0.25">
      <c r="A60" s="86" t="s">
        <v>174</v>
      </c>
      <c r="B60" s="87" t="s">
        <v>175</v>
      </c>
      <c r="C60" s="88">
        <v>810</v>
      </c>
      <c r="D60" s="98"/>
      <c r="E60" s="29">
        <f>F60+G60+H60+L60+M60+N60+O60+P60</f>
        <v>0</v>
      </c>
      <c r="F60" s="29">
        <f t="shared" ref="F60:P60" si="16">+F61+F62</f>
        <v>0</v>
      </c>
      <c r="G60" s="29">
        <f t="shared" si="16"/>
        <v>0</v>
      </c>
      <c r="H60" s="29">
        <f t="shared" si="16"/>
        <v>0</v>
      </c>
      <c r="I60" s="29">
        <f t="shared" si="16"/>
        <v>0</v>
      </c>
      <c r="J60" s="29">
        <f t="shared" si="16"/>
        <v>0</v>
      </c>
      <c r="K60" s="29">
        <f t="shared" si="16"/>
        <v>0</v>
      </c>
      <c r="L60" s="29">
        <f t="shared" si="16"/>
        <v>0</v>
      </c>
      <c r="M60" s="29">
        <f t="shared" si="16"/>
        <v>0</v>
      </c>
      <c r="N60" s="29">
        <f t="shared" si="16"/>
        <v>0</v>
      </c>
      <c r="O60" s="29">
        <f t="shared" si="16"/>
        <v>0</v>
      </c>
      <c r="P60" s="29">
        <f t="shared" si="16"/>
        <v>0</v>
      </c>
    </row>
    <row r="61" spans="1:16" s="46" customFormat="1" ht="15" customHeight="1" x14ac:dyDescent="0.25">
      <c r="A61" s="86" t="s">
        <v>82</v>
      </c>
      <c r="B61" s="87" t="s">
        <v>176</v>
      </c>
      <c r="C61" s="88">
        <v>862</v>
      </c>
      <c r="D61" s="71"/>
      <c r="E61" s="29">
        <f>SUM(F61:P61)</f>
        <v>0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</row>
    <row r="62" spans="1:16" s="46" customFormat="1" ht="15" customHeight="1" x14ac:dyDescent="0.25">
      <c r="A62" s="86" t="s">
        <v>83</v>
      </c>
      <c r="B62" s="87" t="s">
        <v>177</v>
      </c>
      <c r="C62" s="88">
        <v>863</v>
      </c>
      <c r="D62" s="71"/>
      <c r="E62" s="29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</row>
    <row r="63" spans="1:16" s="46" customFormat="1" ht="15" customHeight="1" x14ac:dyDescent="0.25">
      <c r="A63" s="108" t="s">
        <v>86</v>
      </c>
      <c r="B63" s="109" t="s">
        <v>87</v>
      </c>
      <c r="C63" s="110" t="s">
        <v>9</v>
      </c>
      <c r="D63" s="71"/>
      <c r="E63" s="29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</row>
    <row r="64" spans="1:16" s="46" customFormat="1" ht="36" customHeight="1" x14ac:dyDescent="0.25">
      <c r="A64" s="37" t="s">
        <v>89</v>
      </c>
      <c r="B64" s="31" t="s">
        <v>88</v>
      </c>
      <c r="C64" s="34">
        <v>831</v>
      </c>
      <c r="D64" s="71"/>
      <c r="E64" s="29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</row>
    <row r="65" spans="1:16" s="46" customFormat="1" ht="15" customHeight="1" x14ac:dyDescent="0.25">
      <c r="A65" s="70" t="s">
        <v>159</v>
      </c>
      <c r="B65" s="43" t="s">
        <v>160</v>
      </c>
      <c r="C65" s="39">
        <v>244</v>
      </c>
      <c r="D65" s="71"/>
      <c r="E65" s="29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</row>
    <row r="66" spans="1:16" s="73" customFormat="1" ht="24" customHeight="1" x14ac:dyDescent="0.25">
      <c r="A66" s="80" t="s">
        <v>91</v>
      </c>
      <c r="B66" s="42" t="s">
        <v>85</v>
      </c>
      <c r="C66" s="47" t="s">
        <v>9</v>
      </c>
      <c r="D66" s="48"/>
      <c r="E66" s="49">
        <f>+E67+E68+E69+E70+E78+E77</f>
        <v>5761641.71</v>
      </c>
      <c r="F66" s="49">
        <f t="shared" ref="F66:P66" si="17">+F67+F68+F69+F70+F78+F77</f>
        <v>1925706.76</v>
      </c>
      <c r="G66" s="49">
        <f t="shared" si="17"/>
        <v>0</v>
      </c>
      <c r="H66" s="49">
        <f t="shared" si="17"/>
        <v>0</v>
      </c>
      <c r="I66" s="49">
        <f t="shared" si="17"/>
        <v>0</v>
      </c>
      <c r="J66" s="49">
        <f t="shared" si="17"/>
        <v>0</v>
      </c>
      <c r="K66" s="49">
        <f t="shared" si="17"/>
        <v>0</v>
      </c>
      <c r="L66" s="49">
        <f t="shared" si="17"/>
        <v>0</v>
      </c>
      <c r="M66" s="49">
        <f t="shared" si="17"/>
        <v>3500000</v>
      </c>
      <c r="N66" s="49">
        <f t="shared" si="17"/>
        <v>335934.95</v>
      </c>
      <c r="O66" s="49">
        <f t="shared" si="17"/>
        <v>0</v>
      </c>
      <c r="P66" s="49">
        <f t="shared" si="17"/>
        <v>0</v>
      </c>
    </row>
    <row r="67" spans="1:16" ht="36" customHeight="1" x14ac:dyDescent="0.25">
      <c r="A67" s="19" t="s">
        <v>93</v>
      </c>
      <c r="B67" s="1" t="s">
        <v>92</v>
      </c>
      <c r="C67" s="15">
        <v>241</v>
      </c>
      <c r="D67" s="99"/>
      <c r="E67" s="11">
        <f>SUM(F67:P67)</f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ht="34.5" hidden="1" customHeight="1" x14ac:dyDescent="0.25">
      <c r="A68" s="19"/>
      <c r="B68" s="1"/>
      <c r="C68" s="15"/>
      <c r="D68" s="99"/>
      <c r="E68" s="11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ht="36.75" customHeight="1" x14ac:dyDescent="0.25">
      <c r="A69" s="37" t="s">
        <v>95</v>
      </c>
      <c r="B69" s="31" t="s">
        <v>94</v>
      </c>
      <c r="C69" s="34">
        <v>243</v>
      </c>
      <c r="D69" s="99"/>
      <c r="E69" s="11">
        <f>SUM(F69:P69)</f>
        <v>0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s="73" customFormat="1" ht="18.75" customHeight="1" x14ac:dyDescent="0.25">
      <c r="A70" s="74" t="s">
        <v>96</v>
      </c>
      <c r="B70" s="75" t="s">
        <v>97</v>
      </c>
      <c r="C70" s="76">
        <v>244</v>
      </c>
      <c r="D70" s="77"/>
      <c r="E70" s="78">
        <f>SUM(F70:P70)</f>
        <v>5761641.71</v>
      </c>
      <c r="F70" s="78">
        <f>F71+31411+1477044+282617.76+82549</f>
        <v>1925706.76</v>
      </c>
      <c r="G70" s="78">
        <f>G71</f>
        <v>0</v>
      </c>
      <c r="H70" s="78">
        <f>H71</f>
        <v>0</v>
      </c>
      <c r="I70" s="78">
        <f t="shared" ref="I70:K70" si="18">I71</f>
        <v>0</v>
      </c>
      <c r="J70" s="78">
        <f>J71</f>
        <v>0</v>
      </c>
      <c r="K70" s="78">
        <f t="shared" si="18"/>
        <v>0</v>
      </c>
      <c r="L70" s="78">
        <f>L71</f>
        <v>0</v>
      </c>
      <c r="M70" s="78">
        <f>M71</f>
        <v>3500000</v>
      </c>
      <c r="N70" s="78">
        <f>N71+150000</f>
        <v>335934.95</v>
      </c>
      <c r="O70" s="78">
        <f t="shared" ref="O70:P70" si="19">O71</f>
        <v>0</v>
      </c>
      <c r="P70" s="78">
        <f t="shared" si="19"/>
        <v>0</v>
      </c>
    </row>
    <row r="71" spans="1:16" s="30" customFormat="1" ht="30" x14ac:dyDescent="0.25">
      <c r="A71" s="40" t="s">
        <v>121</v>
      </c>
      <c r="B71" s="31" t="s">
        <v>122</v>
      </c>
      <c r="C71" s="34">
        <v>244</v>
      </c>
      <c r="D71" s="71"/>
      <c r="E71" s="28">
        <f>F71+G71+H71+I71+J71+L71+M71+N71+O71+P71</f>
        <v>3738019.95</v>
      </c>
      <c r="F71" s="35">
        <f>+F73+F74+F75</f>
        <v>52085</v>
      </c>
      <c r="G71" s="35">
        <f t="shared" ref="G71:P71" si="20">+G73+G74+G75</f>
        <v>0</v>
      </c>
      <c r="H71" s="35">
        <f t="shared" si="20"/>
        <v>0</v>
      </c>
      <c r="I71" s="35">
        <f t="shared" si="20"/>
        <v>0</v>
      </c>
      <c r="J71" s="35">
        <f t="shared" si="20"/>
        <v>0</v>
      </c>
      <c r="K71" s="35">
        <f t="shared" si="20"/>
        <v>0</v>
      </c>
      <c r="L71" s="35">
        <f t="shared" si="20"/>
        <v>0</v>
      </c>
      <c r="M71" s="35">
        <f t="shared" si="20"/>
        <v>3500000</v>
      </c>
      <c r="N71" s="35">
        <f t="shared" si="20"/>
        <v>185934.95</v>
      </c>
      <c r="O71" s="35">
        <f t="shared" si="20"/>
        <v>0</v>
      </c>
      <c r="P71" s="35">
        <f t="shared" si="20"/>
        <v>0</v>
      </c>
    </row>
    <row r="72" spans="1:16" x14ac:dyDescent="0.25">
      <c r="A72" s="22" t="s">
        <v>115</v>
      </c>
      <c r="B72" s="1"/>
      <c r="C72" s="15"/>
      <c r="D72" s="99"/>
      <c r="E72" s="11">
        <f t="shared" ref="E72:E84" si="21">SUM(F72:P72)</f>
        <v>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s="30" customFormat="1" x14ac:dyDescent="0.25">
      <c r="A73" s="40" t="s">
        <v>117</v>
      </c>
      <c r="B73" s="31" t="s">
        <v>123</v>
      </c>
      <c r="C73" s="34">
        <v>244</v>
      </c>
      <c r="D73" s="71"/>
      <c r="E73" s="28">
        <f t="shared" si="21"/>
        <v>155000</v>
      </c>
      <c r="F73" s="35"/>
      <c r="G73" s="35"/>
      <c r="H73" s="35"/>
      <c r="I73" s="35"/>
      <c r="J73" s="35"/>
      <c r="K73" s="35"/>
      <c r="L73" s="35"/>
      <c r="M73" s="35">
        <f>70000</f>
        <v>70000</v>
      </c>
      <c r="N73" s="35">
        <f>85000</f>
        <v>85000</v>
      </c>
      <c r="O73" s="35"/>
      <c r="P73" s="35"/>
    </row>
    <row r="74" spans="1:16" x14ac:dyDescent="0.25">
      <c r="A74" s="22" t="s">
        <v>118</v>
      </c>
      <c r="B74" s="1" t="s">
        <v>124</v>
      </c>
      <c r="C74" s="15">
        <v>244</v>
      </c>
      <c r="D74" s="99"/>
      <c r="E74" s="11">
        <f t="shared" si="21"/>
        <v>0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s="30" customFormat="1" x14ac:dyDescent="0.25">
      <c r="A75" s="40" t="s">
        <v>119</v>
      </c>
      <c r="B75" s="31" t="s">
        <v>125</v>
      </c>
      <c r="C75" s="34">
        <v>244</v>
      </c>
      <c r="D75" s="71"/>
      <c r="E75" s="28">
        <f t="shared" si="21"/>
        <v>3583019.95</v>
      </c>
      <c r="F75" s="35">
        <f>52085</f>
        <v>52085</v>
      </c>
      <c r="G75" s="35"/>
      <c r="H75" s="35"/>
      <c r="I75" s="35"/>
      <c r="J75" s="35"/>
      <c r="K75" s="35"/>
      <c r="L75" s="35"/>
      <c r="M75" s="35">
        <f>3130000+300000</f>
        <v>3430000</v>
      </c>
      <c r="N75" s="35">
        <f>100934.95</f>
        <v>100934.95</v>
      </c>
      <c r="O75" s="35"/>
      <c r="P75" s="136"/>
    </row>
    <row r="76" spans="1:16" s="61" customFormat="1" x14ac:dyDescent="0.25">
      <c r="A76" s="56" t="s">
        <v>120</v>
      </c>
      <c r="B76" s="41"/>
      <c r="C76" s="57"/>
      <c r="D76" s="58"/>
      <c r="E76" s="59">
        <f t="shared" si="21"/>
        <v>3182085</v>
      </c>
      <c r="F76" s="60">
        <f>52085</f>
        <v>52085</v>
      </c>
      <c r="G76" s="60"/>
      <c r="H76" s="60"/>
      <c r="I76" s="60"/>
      <c r="J76" s="60"/>
      <c r="K76" s="60"/>
      <c r="L76" s="60"/>
      <c r="M76" s="60">
        <f>3130000</f>
        <v>3130000</v>
      </c>
      <c r="N76" s="60"/>
      <c r="O76" s="60"/>
      <c r="P76" s="137"/>
    </row>
    <row r="77" spans="1:16" s="103" customFormat="1" ht="19.5" hidden="1" customHeight="1" x14ac:dyDescent="0.25">
      <c r="A77" s="134" t="s">
        <v>187</v>
      </c>
      <c r="B77" s="42"/>
      <c r="C77" s="47">
        <v>247</v>
      </c>
      <c r="D77" s="48"/>
      <c r="E77" s="49">
        <f>F77</f>
        <v>0</v>
      </c>
      <c r="F77" s="135"/>
      <c r="G77" s="129"/>
      <c r="H77" s="129"/>
      <c r="I77" s="49"/>
      <c r="J77" s="139"/>
      <c r="K77" s="139"/>
      <c r="L77" s="139"/>
      <c r="M77" s="139"/>
      <c r="N77" s="139"/>
      <c r="O77" s="139"/>
    </row>
    <row r="78" spans="1:16" ht="30" x14ac:dyDescent="0.25">
      <c r="A78" s="13" t="s">
        <v>114</v>
      </c>
      <c r="B78" s="1" t="s">
        <v>116</v>
      </c>
      <c r="C78" s="15">
        <v>400</v>
      </c>
      <c r="D78" s="99"/>
      <c r="E78" s="11">
        <f t="shared" si="21"/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38"/>
    </row>
    <row r="79" spans="1:16" ht="50.25" customHeight="1" x14ac:dyDescent="0.25">
      <c r="A79" s="19" t="s">
        <v>100</v>
      </c>
      <c r="B79" s="1" t="s">
        <v>98</v>
      </c>
      <c r="C79" s="15">
        <v>406</v>
      </c>
      <c r="D79" s="99"/>
      <c r="E79" s="11">
        <f t="shared" si="21"/>
        <v>0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ht="30" x14ac:dyDescent="0.25">
      <c r="A80" s="19" t="s">
        <v>101</v>
      </c>
      <c r="B80" s="1" t="s">
        <v>99</v>
      </c>
      <c r="C80" s="15">
        <v>407</v>
      </c>
      <c r="D80" s="99"/>
      <c r="E80" s="11">
        <f t="shared" si="21"/>
        <v>0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8" t="s">
        <v>102</v>
      </c>
      <c r="B81" s="3" t="s">
        <v>103</v>
      </c>
      <c r="C81" s="9">
        <v>100</v>
      </c>
      <c r="D81" s="53"/>
      <c r="E81" s="11">
        <f t="shared" si="21"/>
        <v>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x14ac:dyDescent="0.25">
      <c r="A82" s="19" t="s">
        <v>155</v>
      </c>
      <c r="B82" s="1" t="s">
        <v>104</v>
      </c>
      <c r="C82" s="15"/>
      <c r="D82" s="99"/>
      <c r="E82" s="11">
        <f t="shared" si="21"/>
        <v>0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9" t="s">
        <v>106</v>
      </c>
      <c r="B83" s="1" t="s">
        <v>107</v>
      </c>
      <c r="C83" s="15"/>
      <c r="D83" s="99"/>
      <c r="E83" s="11">
        <f t="shared" si="21"/>
        <v>0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9" t="s">
        <v>109</v>
      </c>
      <c r="B84" s="1" t="s">
        <v>108</v>
      </c>
      <c r="C84" s="15"/>
      <c r="D84" s="99"/>
      <c r="E84" s="11">
        <f t="shared" si="21"/>
        <v>0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8" t="s">
        <v>110</v>
      </c>
      <c r="B85" s="3" t="s">
        <v>111</v>
      </c>
      <c r="C85" s="9" t="s">
        <v>9</v>
      </c>
      <c r="D85" s="53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25">
      <c r="A86" s="19" t="s">
        <v>154</v>
      </c>
      <c r="B86" s="1" t="s">
        <v>112</v>
      </c>
      <c r="C86" s="15">
        <v>610</v>
      </c>
      <c r="D86" s="99"/>
      <c r="E86" s="17">
        <f>SUM(F86:P86)</f>
        <v>0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</sheetData>
  <mergeCells count="18">
    <mergeCell ref="P3:P4"/>
    <mergeCell ref="L2:L4"/>
    <mergeCell ref="G3:G4"/>
    <mergeCell ref="H3:H4"/>
    <mergeCell ref="I3:J3"/>
    <mergeCell ref="K3:K4"/>
    <mergeCell ref="A1:P1"/>
    <mergeCell ref="G2:K2"/>
    <mergeCell ref="M2:P2"/>
    <mergeCell ref="A2:A4"/>
    <mergeCell ref="B2:B4"/>
    <mergeCell ref="C2:C4"/>
    <mergeCell ref="D2:D4"/>
    <mergeCell ref="E2:E4"/>
    <mergeCell ref="F2:F4"/>
    <mergeCell ref="M3:M4"/>
    <mergeCell ref="N3:N4"/>
    <mergeCell ref="O3:O4"/>
  </mergeCells>
  <pageMargins left="0.19685039370078741" right="0.19685039370078741" top="0.15748031496062992" bottom="0.15748031496062992" header="0.31496062992125984" footer="0.15748031496062992"/>
  <pageSetup paperSize="9" scale="50" fitToHeight="2" orientation="landscape" r:id="rId1"/>
  <rowBreaks count="1" manualBreakCount="1">
    <brk id="40" max="3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6"/>
  <sheetViews>
    <sheetView view="pageBreakPreview" topLeftCell="A56" zoomScale="68" zoomScaleNormal="62" zoomScaleSheetLayoutView="68" workbookViewId="0">
      <selection activeCell="A68" sqref="A68:XFD68"/>
    </sheetView>
  </sheetViews>
  <sheetFormatPr defaultColWidth="9.140625" defaultRowHeight="15" x14ac:dyDescent="0.25"/>
  <cols>
    <col min="1" max="1" width="72.28515625" style="23" customWidth="1"/>
    <col min="2" max="2" width="9.140625" style="2"/>
    <col min="3" max="3" width="14.5703125" style="24" customWidth="1"/>
    <col min="4" max="4" width="9.42578125" style="100" customWidth="1"/>
    <col min="5" max="5" width="16.140625" style="25" customWidth="1"/>
    <col min="6" max="6" width="16.7109375" style="25" customWidth="1"/>
    <col min="7" max="7" width="15.7109375" style="25" customWidth="1"/>
    <col min="8" max="8" width="14.5703125" style="25" customWidth="1"/>
    <col min="9" max="9" width="15.7109375" style="25" customWidth="1"/>
    <col min="10" max="10" width="19.140625" style="25" customWidth="1"/>
    <col min="11" max="11" width="14.7109375" style="25" customWidth="1"/>
    <col min="12" max="12" width="11.140625" style="25" customWidth="1"/>
    <col min="13" max="13" width="19.28515625" style="25" customWidth="1"/>
    <col min="14" max="14" width="13.85546875" style="25" customWidth="1"/>
    <col min="15" max="15" width="12" style="25" customWidth="1"/>
    <col min="16" max="16" width="11.140625" style="25" customWidth="1"/>
    <col min="17" max="16384" width="9.140625" style="12"/>
  </cols>
  <sheetData>
    <row r="1" spans="1:16" ht="31.9" customHeight="1" x14ac:dyDescent="0.25">
      <c r="A1" s="143" t="s">
        <v>185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s="14" customFormat="1" ht="39" customHeight="1" x14ac:dyDescent="0.25">
      <c r="A2" s="144" t="s">
        <v>0</v>
      </c>
      <c r="B2" s="146" t="s">
        <v>1</v>
      </c>
      <c r="C2" s="144" t="s">
        <v>2</v>
      </c>
      <c r="D2" s="161" t="s">
        <v>3</v>
      </c>
      <c r="E2" s="149" t="s">
        <v>141</v>
      </c>
      <c r="F2" s="157" t="s">
        <v>126</v>
      </c>
      <c r="G2" s="157" t="s">
        <v>128</v>
      </c>
      <c r="H2" s="157"/>
      <c r="I2" s="157"/>
      <c r="J2" s="157"/>
      <c r="K2" s="157"/>
      <c r="L2" s="149" t="s">
        <v>129</v>
      </c>
      <c r="M2" s="158" t="s">
        <v>143</v>
      </c>
      <c r="N2" s="157"/>
      <c r="O2" s="157"/>
      <c r="P2" s="157"/>
    </row>
    <row r="3" spans="1:16" s="14" customFormat="1" ht="50.25" customHeight="1" x14ac:dyDescent="0.25">
      <c r="A3" s="159"/>
      <c r="B3" s="160"/>
      <c r="C3" s="159"/>
      <c r="D3" s="161"/>
      <c r="E3" s="149"/>
      <c r="F3" s="157"/>
      <c r="G3" s="153" t="s">
        <v>151</v>
      </c>
      <c r="H3" s="153" t="s">
        <v>152</v>
      </c>
      <c r="I3" s="155" t="s">
        <v>161</v>
      </c>
      <c r="J3" s="156"/>
      <c r="K3" s="153" t="s">
        <v>179</v>
      </c>
      <c r="L3" s="149"/>
      <c r="M3" s="162" t="s">
        <v>146</v>
      </c>
      <c r="N3" s="162" t="s">
        <v>132</v>
      </c>
      <c r="O3" s="162" t="s">
        <v>147</v>
      </c>
      <c r="P3" s="162" t="s">
        <v>148</v>
      </c>
    </row>
    <row r="4" spans="1:16" s="14" customFormat="1" ht="144.75" customHeight="1" x14ac:dyDescent="0.25">
      <c r="A4" s="145"/>
      <c r="B4" s="147"/>
      <c r="C4" s="145"/>
      <c r="D4" s="161"/>
      <c r="E4" s="149"/>
      <c r="F4" s="157"/>
      <c r="G4" s="154"/>
      <c r="H4" s="154"/>
      <c r="I4" s="69" t="s">
        <v>157</v>
      </c>
      <c r="J4" s="68" t="s">
        <v>158</v>
      </c>
      <c r="K4" s="154"/>
      <c r="L4" s="149"/>
      <c r="M4" s="163"/>
      <c r="N4" s="163"/>
      <c r="O4" s="163"/>
      <c r="P4" s="163"/>
    </row>
    <row r="5" spans="1:16" s="96" customFormat="1" x14ac:dyDescent="0.25">
      <c r="A5" s="94">
        <v>1</v>
      </c>
      <c r="B5" s="93" t="s">
        <v>178</v>
      </c>
      <c r="C5" s="92">
        <v>3</v>
      </c>
      <c r="D5" s="97">
        <v>3</v>
      </c>
      <c r="E5" s="92">
        <v>5</v>
      </c>
      <c r="F5" s="92">
        <v>6</v>
      </c>
      <c r="G5" s="92">
        <v>7</v>
      </c>
      <c r="H5" s="92">
        <v>8</v>
      </c>
      <c r="I5" s="92">
        <v>9</v>
      </c>
      <c r="J5" s="92">
        <v>10</v>
      </c>
      <c r="K5" s="95"/>
      <c r="L5" s="92">
        <v>11</v>
      </c>
      <c r="M5" s="92">
        <v>12</v>
      </c>
      <c r="N5" s="92">
        <v>13</v>
      </c>
      <c r="O5" s="92">
        <v>14</v>
      </c>
      <c r="P5" s="92">
        <v>16</v>
      </c>
    </row>
    <row r="6" spans="1:16" x14ac:dyDescent="0.25">
      <c r="A6" s="38" t="s">
        <v>7</v>
      </c>
      <c r="B6" s="26" t="s">
        <v>8</v>
      </c>
      <c r="C6" s="27" t="s">
        <v>9</v>
      </c>
      <c r="D6" s="52">
        <v>4</v>
      </c>
      <c r="E6" s="11">
        <f>SUM(F6:P6)</f>
        <v>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A7" s="8" t="s">
        <v>10</v>
      </c>
      <c r="B7" s="3" t="s">
        <v>11</v>
      </c>
      <c r="C7" s="9" t="s">
        <v>9</v>
      </c>
      <c r="D7" s="52" t="s">
        <v>9</v>
      </c>
      <c r="E7" s="11">
        <f t="shared" ref="E7:P7" si="0">+E6+E8-E32</f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</row>
    <row r="8" spans="1:16" s="122" customFormat="1" ht="21" customHeight="1" x14ac:dyDescent="0.25">
      <c r="A8" s="117" t="s">
        <v>12</v>
      </c>
      <c r="B8" s="118" t="s">
        <v>18</v>
      </c>
      <c r="C8" s="119"/>
      <c r="D8" s="120" t="s">
        <v>9</v>
      </c>
      <c r="E8" s="121">
        <f>+E9+E11+E15+E18+E20+E27</f>
        <v>11013071.1</v>
      </c>
      <c r="F8" s="121">
        <f>+F9+F11+F15+F18+F19+F27</f>
        <v>6610671.0999999996</v>
      </c>
      <c r="G8" s="121">
        <f>+G9+G11+G15+G18+G20+G27</f>
        <v>0</v>
      </c>
      <c r="H8" s="121">
        <f t="shared" ref="H8:P8" si="1">+H9+H11+H15+H18+H20+H27</f>
        <v>0</v>
      </c>
      <c r="I8" s="121">
        <f t="shared" si="1"/>
        <v>0</v>
      </c>
      <c r="J8" s="121">
        <f t="shared" si="1"/>
        <v>0</v>
      </c>
      <c r="K8" s="121">
        <f t="shared" si="1"/>
        <v>0</v>
      </c>
      <c r="L8" s="121">
        <f t="shared" si="1"/>
        <v>0</v>
      </c>
      <c r="M8" s="121">
        <f>+M9+M11+M15+M18+M20+M27</f>
        <v>3500000</v>
      </c>
      <c r="N8" s="121">
        <f t="shared" si="1"/>
        <v>902400</v>
      </c>
      <c r="O8" s="121">
        <f t="shared" si="1"/>
        <v>0</v>
      </c>
      <c r="P8" s="121">
        <f t="shared" si="1"/>
        <v>0</v>
      </c>
    </row>
    <row r="9" spans="1:16" ht="32.25" customHeight="1" x14ac:dyDescent="0.25">
      <c r="A9" s="13" t="s">
        <v>186</v>
      </c>
      <c r="B9" s="1" t="s">
        <v>20</v>
      </c>
      <c r="C9" s="15">
        <v>120</v>
      </c>
      <c r="D9" s="98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5">
      <c r="A10" s="13" t="s">
        <v>13</v>
      </c>
      <c r="B10" s="1" t="s">
        <v>21</v>
      </c>
      <c r="C10" s="15"/>
      <c r="D10" s="99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s="73" customFormat="1" ht="28.5" x14ac:dyDescent="0.25">
      <c r="A11" s="72" t="s">
        <v>14</v>
      </c>
      <c r="B11" s="42" t="s">
        <v>22</v>
      </c>
      <c r="C11" s="47">
        <v>130</v>
      </c>
      <c r="D11" s="104"/>
      <c r="E11" s="49">
        <f>+E12+E13+E14</f>
        <v>11013071.1</v>
      </c>
      <c r="F11" s="49">
        <f>+F12+F13+F14+F26</f>
        <v>6610671.0999999996</v>
      </c>
      <c r="G11" s="49">
        <f t="shared" ref="G11:L11" si="2">+G12+G13</f>
        <v>0</v>
      </c>
      <c r="H11" s="49">
        <f t="shared" si="2"/>
        <v>0</v>
      </c>
      <c r="I11" s="49">
        <f t="shared" si="2"/>
        <v>0</v>
      </c>
      <c r="J11" s="49">
        <f t="shared" si="2"/>
        <v>0</v>
      </c>
      <c r="K11" s="49">
        <f t="shared" si="2"/>
        <v>0</v>
      </c>
      <c r="L11" s="49">
        <f t="shared" si="2"/>
        <v>0</v>
      </c>
      <c r="M11" s="49">
        <f>+M12+M13+M14</f>
        <v>3500000</v>
      </c>
      <c r="N11" s="49">
        <f t="shared" ref="N11:P11" si="3">+N12+N13+N14</f>
        <v>902400</v>
      </c>
      <c r="O11" s="49">
        <f t="shared" si="3"/>
        <v>0</v>
      </c>
      <c r="P11" s="49">
        <f t="shared" si="3"/>
        <v>0</v>
      </c>
    </row>
    <row r="12" spans="1:16" s="30" customFormat="1" ht="64.5" customHeight="1" x14ac:dyDescent="0.25">
      <c r="A12" s="37" t="s">
        <v>153</v>
      </c>
      <c r="B12" s="31" t="s">
        <v>24</v>
      </c>
      <c r="C12" s="34">
        <v>130</v>
      </c>
      <c r="D12" s="98"/>
      <c r="E12" s="28">
        <f>F12</f>
        <v>6610671.0999999996</v>
      </c>
      <c r="F12" s="35">
        <f>F32</f>
        <v>6610671.0999999996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45" x14ac:dyDescent="0.25">
      <c r="A13" s="19" t="s">
        <v>15</v>
      </c>
      <c r="B13" s="1" t="s">
        <v>25</v>
      </c>
      <c r="C13" s="15">
        <v>130</v>
      </c>
      <c r="D13" s="45"/>
      <c r="E13" s="1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s="30" customFormat="1" ht="19.899999999999999" customHeight="1" x14ac:dyDescent="0.25">
      <c r="A14" s="37" t="s">
        <v>149</v>
      </c>
      <c r="B14" s="31" t="s">
        <v>145</v>
      </c>
      <c r="C14" s="34">
        <v>130</v>
      </c>
      <c r="D14" s="99"/>
      <c r="E14" s="28">
        <f>M14+N14+O14+P14</f>
        <v>4402400</v>
      </c>
      <c r="F14" s="35"/>
      <c r="G14" s="35"/>
      <c r="H14" s="35"/>
      <c r="I14" s="35"/>
      <c r="J14" s="35"/>
      <c r="K14" s="35"/>
      <c r="L14" s="35"/>
      <c r="M14" s="35">
        <f>M32</f>
        <v>3500000</v>
      </c>
      <c r="N14" s="35">
        <f t="shared" ref="N14:P14" si="4">N32</f>
        <v>902400</v>
      </c>
      <c r="O14" s="35">
        <f t="shared" si="4"/>
        <v>0</v>
      </c>
      <c r="P14" s="35">
        <f t="shared" si="4"/>
        <v>0</v>
      </c>
    </row>
    <row r="15" spans="1:16" ht="28.5" x14ac:dyDescent="0.25">
      <c r="A15" s="38" t="s">
        <v>16</v>
      </c>
      <c r="B15" s="26" t="s">
        <v>26</v>
      </c>
      <c r="C15" s="27">
        <v>140</v>
      </c>
      <c r="D15" s="71"/>
      <c r="E15" s="11">
        <f>+E16+E17</f>
        <v>0</v>
      </c>
      <c r="F15" s="11">
        <f>+F16+F17</f>
        <v>0</v>
      </c>
      <c r="G15" s="11">
        <f t="shared" ref="G15:P15" si="5">+G16+G17</f>
        <v>0</v>
      </c>
      <c r="H15" s="11">
        <f t="shared" si="5"/>
        <v>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11">
        <f t="shared" si="5"/>
        <v>0</v>
      </c>
      <c r="N15" s="11">
        <f t="shared" si="5"/>
        <v>0</v>
      </c>
      <c r="O15" s="11">
        <f t="shared" si="5"/>
        <v>0</v>
      </c>
      <c r="P15" s="11">
        <f t="shared" si="5"/>
        <v>0</v>
      </c>
    </row>
    <row r="16" spans="1:16" x14ac:dyDescent="0.25">
      <c r="A16" s="19" t="s">
        <v>13</v>
      </c>
      <c r="B16" s="1" t="s">
        <v>27</v>
      </c>
      <c r="C16" s="15">
        <v>140</v>
      </c>
      <c r="D16" s="53"/>
      <c r="E16" s="11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idden="1" x14ac:dyDescent="0.25">
      <c r="B17" s="1"/>
      <c r="D17" s="99"/>
      <c r="E17" s="11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idden="1" x14ac:dyDescent="0.25">
      <c r="A18" s="85"/>
      <c r="B18" s="1"/>
      <c r="C18" s="91"/>
      <c r="D18" s="53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idden="1" x14ac:dyDescent="0.25">
      <c r="B19" s="1"/>
      <c r="D19" s="99"/>
      <c r="E19" s="11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s="73" customFormat="1" x14ac:dyDescent="0.25">
      <c r="A20" s="80" t="s">
        <v>17</v>
      </c>
      <c r="B20" s="42" t="s">
        <v>28</v>
      </c>
      <c r="C20" s="47">
        <v>150</v>
      </c>
      <c r="D20" s="48"/>
      <c r="E20" s="49">
        <f>+E21+E25+E26</f>
        <v>0</v>
      </c>
      <c r="F20" s="49">
        <f t="shared" ref="F20:P20" si="6">+F21+F25+F26</f>
        <v>0</v>
      </c>
      <c r="G20" s="49">
        <f t="shared" si="6"/>
        <v>0</v>
      </c>
      <c r="H20" s="49">
        <f t="shared" si="6"/>
        <v>0</v>
      </c>
      <c r="I20" s="49">
        <f t="shared" si="6"/>
        <v>0</v>
      </c>
      <c r="J20" s="49">
        <f t="shared" si="6"/>
        <v>0</v>
      </c>
      <c r="K20" s="49">
        <f t="shared" si="6"/>
        <v>0</v>
      </c>
      <c r="L20" s="49">
        <f t="shared" si="6"/>
        <v>0</v>
      </c>
      <c r="M20" s="49">
        <f t="shared" si="6"/>
        <v>0</v>
      </c>
      <c r="N20" s="49">
        <f t="shared" si="6"/>
        <v>0</v>
      </c>
      <c r="O20" s="49">
        <f t="shared" si="6"/>
        <v>0</v>
      </c>
      <c r="P20" s="49">
        <f t="shared" si="6"/>
        <v>0</v>
      </c>
    </row>
    <row r="21" spans="1:16" s="73" customFormat="1" ht="29.25" customHeight="1" x14ac:dyDescent="0.25">
      <c r="A21" s="74" t="s">
        <v>37</v>
      </c>
      <c r="B21" s="75" t="s">
        <v>162</v>
      </c>
      <c r="C21" s="76">
        <v>150</v>
      </c>
      <c r="D21" s="77"/>
      <c r="E21" s="49">
        <f>G21+H21+I21+J21+K21</f>
        <v>0</v>
      </c>
      <c r="F21" s="78">
        <f>+F22+F23+F24</f>
        <v>0</v>
      </c>
      <c r="G21" s="78">
        <f>G32</f>
        <v>0</v>
      </c>
      <c r="H21" s="78">
        <f t="shared" ref="H21:K21" si="7">H32</f>
        <v>0</v>
      </c>
      <c r="I21" s="78">
        <f t="shared" si="7"/>
        <v>0</v>
      </c>
      <c r="J21" s="78">
        <f t="shared" si="7"/>
        <v>0</v>
      </c>
      <c r="K21" s="78">
        <f t="shared" si="7"/>
        <v>0</v>
      </c>
      <c r="L21" s="78">
        <f t="shared" ref="L21:P21" si="8">+L22+L23+L24</f>
        <v>0</v>
      </c>
      <c r="M21" s="78">
        <f t="shared" si="8"/>
        <v>0</v>
      </c>
      <c r="N21" s="78">
        <f t="shared" si="8"/>
        <v>0</v>
      </c>
      <c r="O21" s="78">
        <f t="shared" si="8"/>
        <v>0</v>
      </c>
      <c r="P21" s="78">
        <f t="shared" si="8"/>
        <v>0</v>
      </c>
    </row>
    <row r="22" spans="1:16" s="55" customFormat="1" x14ac:dyDescent="0.25">
      <c r="A22" s="86" t="s">
        <v>31</v>
      </c>
      <c r="B22" s="87" t="s">
        <v>163</v>
      </c>
      <c r="C22" s="88">
        <v>150</v>
      </c>
      <c r="D22" s="99"/>
      <c r="E22" s="33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</row>
    <row r="23" spans="1:16" s="55" customFormat="1" ht="33" customHeight="1" x14ac:dyDescent="0.25">
      <c r="A23" s="86" t="s">
        <v>164</v>
      </c>
      <c r="B23" s="87" t="s">
        <v>165</v>
      </c>
      <c r="C23" s="88">
        <v>150</v>
      </c>
      <c r="D23" s="99"/>
      <c r="E23" s="33">
        <f>+G23</f>
        <v>0</v>
      </c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1:16" s="55" customFormat="1" x14ac:dyDescent="0.25">
      <c r="A24" s="50" t="s">
        <v>29</v>
      </c>
      <c r="B24" s="51" t="s">
        <v>30</v>
      </c>
      <c r="C24" s="52">
        <v>180</v>
      </c>
      <c r="D24" s="99"/>
      <c r="E24" s="33">
        <f>+H24</f>
        <v>0</v>
      </c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</row>
    <row r="25" spans="1:16" s="30" customFormat="1" x14ac:dyDescent="0.25">
      <c r="A25" s="44"/>
      <c r="B25" s="43"/>
      <c r="C25" s="39"/>
      <c r="D25" s="45"/>
      <c r="E25" s="28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s="46" customFormat="1" ht="28.5" x14ac:dyDescent="0.25">
      <c r="A26" s="8" t="s">
        <v>32</v>
      </c>
      <c r="B26" s="3" t="s">
        <v>33</v>
      </c>
      <c r="C26" s="9"/>
      <c r="D26" s="45"/>
      <c r="E26" s="29">
        <f>+L26</f>
        <v>0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6" x14ac:dyDescent="0.25">
      <c r="A27" s="13" t="s">
        <v>13</v>
      </c>
      <c r="B27" s="1"/>
      <c r="C27" s="15"/>
      <c r="D27" s="53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idden="1" x14ac:dyDescent="0.25">
      <c r="A28" s="13"/>
      <c r="B28" s="1"/>
      <c r="C28" s="15"/>
      <c r="D28" s="99"/>
      <c r="E28" s="11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5">
      <c r="A29" s="13" t="s">
        <v>34</v>
      </c>
      <c r="B29" s="1" t="s">
        <v>35</v>
      </c>
      <c r="C29" s="15" t="s">
        <v>9</v>
      </c>
      <c r="D29" s="99"/>
      <c r="E29" s="11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50.25" customHeight="1" x14ac:dyDescent="0.25">
      <c r="A30" s="36" t="s">
        <v>140</v>
      </c>
      <c r="B30" s="1" t="s">
        <v>36</v>
      </c>
      <c r="C30" s="15">
        <v>510</v>
      </c>
      <c r="D30" s="99"/>
      <c r="E30" s="11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" hidden="1" customHeight="1" x14ac:dyDescent="0.25">
      <c r="A31" s="13"/>
      <c r="B31" s="1"/>
      <c r="C31" s="15"/>
      <c r="D31" s="99"/>
      <c r="E31" s="11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s="122" customFormat="1" ht="24.75" customHeight="1" x14ac:dyDescent="0.25">
      <c r="A32" s="117" t="s">
        <v>38</v>
      </c>
      <c r="B32" s="118" t="s">
        <v>41</v>
      </c>
      <c r="C32" s="119" t="s">
        <v>9</v>
      </c>
      <c r="D32" s="123"/>
      <c r="E32" s="121">
        <f>E33+E45+E52+E56+E60+E66+E81+E85</f>
        <v>11013071.1</v>
      </c>
      <c r="F32" s="121">
        <f t="shared" ref="F32:P32" si="9">F33+F45+F52+F56+F60+F66+F81+F85</f>
        <v>6610671.0999999996</v>
      </c>
      <c r="G32" s="121">
        <f t="shared" si="9"/>
        <v>0</v>
      </c>
      <c r="H32" s="121">
        <f t="shared" si="9"/>
        <v>0</v>
      </c>
      <c r="I32" s="121">
        <f t="shared" si="9"/>
        <v>0</v>
      </c>
      <c r="J32" s="121">
        <f t="shared" si="9"/>
        <v>0</v>
      </c>
      <c r="K32" s="121">
        <f t="shared" si="9"/>
        <v>0</v>
      </c>
      <c r="L32" s="121">
        <f t="shared" si="9"/>
        <v>0</v>
      </c>
      <c r="M32" s="121">
        <f t="shared" si="9"/>
        <v>3500000</v>
      </c>
      <c r="N32" s="121">
        <f t="shared" si="9"/>
        <v>902400</v>
      </c>
      <c r="O32" s="121">
        <f t="shared" si="9"/>
        <v>0</v>
      </c>
      <c r="P32" s="121">
        <f t="shared" si="9"/>
        <v>0</v>
      </c>
    </row>
    <row r="33" spans="1:16" s="73" customFormat="1" ht="28.5" x14ac:dyDescent="0.25">
      <c r="A33" s="80" t="s">
        <v>39</v>
      </c>
      <c r="B33" s="42" t="s">
        <v>42</v>
      </c>
      <c r="C33" s="47" t="s">
        <v>9</v>
      </c>
      <c r="D33" s="48"/>
      <c r="E33" s="49">
        <f>+E34+E35+E37+E40+E41+E42</f>
        <v>3580952.05</v>
      </c>
      <c r="F33" s="49">
        <f>+F34+F35+F37+F40+F41</f>
        <v>3014487</v>
      </c>
      <c r="G33" s="49">
        <f t="shared" ref="G33:P33" si="10">+G34+G37+G40+G41</f>
        <v>0</v>
      </c>
      <c r="H33" s="49">
        <f t="shared" si="10"/>
        <v>0</v>
      </c>
      <c r="I33" s="49">
        <f t="shared" si="10"/>
        <v>0</v>
      </c>
      <c r="J33" s="49">
        <f t="shared" si="10"/>
        <v>0</v>
      </c>
      <c r="K33" s="49">
        <f t="shared" si="10"/>
        <v>0</v>
      </c>
      <c r="L33" s="49">
        <f t="shared" si="10"/>
        <v>0</v>
      </c>
      <c r="M33" s="49">
        <f t="shared" si="10"/>
        <v>0</v>
      </c>
      <c r="N33" s="49">
        <f t="shared" si="10"/>
        <v>566465.05000000005</v>
      </c>
      <c r="O33" s="49">
        <f t="shared" si="10"/>
        <v>0</v>
      </c>
      <c r="P33" s="49">
        <f t="shared" si="10"/>
        <v>0</v>
      </c>
    </row>
    <row r="34" spans="1:16" s="30" customFormat="1" ht="33" customHeight="1" x14ac:dyDescent="0.25">
      <c r="A34" s="37" t="s">
        <v>40</v>
      </c>
      <c r="B34" s="31" t="s">
        <v>43</v>
      </c>
      <c r="C34" s="34">
        <v>111</v>
      </c>
      <c r="D34" s="71"/>
      <c r="E34" s="28">
        <f>SUM(F34:P34)</f>
        <v>2750347</v>
      </c>
      <c r="F34" s="35">
        <f>2311274+4000</f>
        <v>2315274</v>
      </c>
      <c r="G34" s="35"/>
      <c r="H34" s="35"/>
      <c r="I34" s="35"/>
      <c r="J34" s="35"/>
      <c r="K34" s="35"/>
      <c r="L34" s="35"/>
      <c r="M34" s="35"/>
      <c r="N34" s="35">
        <f>435073</f>
        <v>435073</v>
      </c>
      <c r="O34" s="35"/>
      <c r="P34" s="35"/>
    </row>
    <row r="35" spans="1:16" s="30" customFormat="1" x14ac:dyDescent="0.25">
      <c r="A35" s="37" t="s">
        <v>44</v>
      </c>
      <c r="B35" s="31" t="s">
        <v>45</v>
      </c>
      <c r="C35" s="34">
        <v>112</v>
      </c>
      <c r="D35" s="71"/>
      <c r="E35" s="28">
        <f>SUM(F35:P35)</f>
        <v>0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ht="33" customHeight="1" x14ac:dyDescent="0.25">
      <c r="A36" s="19" t="s">
        <v>47</v>
      </c>
      <c r="B36" s="1" t="s">
        <v>46</v>
      </c>
      <c r="C36" s="15">
        <v>113</v>
      </c>
      <c r="D36" s="99"/>
      <c r="E36" s="11">
        <f>SUM(F36:P36)</f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103" customFormat="1" ht="42.75" x14ac:dyDescent="0.25">
      <c r="A37" s="79" t="s">
        <v>48</v>
      </c>
      <c r="B37" s="42" t="s">
        <v>49</v>
      </c>
      <c r="C37" s="47">
        <v>119</v>
      </c>
      <c r="D37" s="48"/>
      <c r="E37" s="49">
        <f>+E38+E39</f>
        <v>830605.05</v>
      </c>
      <c r="F37" s="49">
        <f>+F38+F39</f>
        <v>699213</v>
      </c>
      <c r="G37" s="49">
        <f t="shared" ref="G37:P37" si="11">+G38+G39</f>
        <v>0</v>
      </c>
      <c r="H37" s="49">
        <f t="shared" si="11"/>
        <v>0</v>
      </c>
      <c r="I37" s="49">
        <f t="shared" si="11"/>
        <v>0</v>
      </c>
      <c r="J37" s="49">
        <f t="shared" si="11"/>
        <v>0</v>
      </c>
      <c r="K37" s="49">
        <f t="shared" si="11"/>
        <v>0</v>
      </c>
      <c r="L37" s="49">
        <f t="shared" si="11"/>
        <v>0</v>
      </c>
      <c r="M37" s="49">
        <f t="shared" si="11"/>
        <v>0</v>
      </c>
      <c r="N37" s="49">
        <f t="shared" si="11"/>
        <v>131392.04999999999</v>
      </c>
      <c r="O37" s="49">
        <f t="shared" si="11"/>
        <v>0</v>
      </c>
      <c r="P37" s="49">
        <f t="shared" si="11"/>
        <v>0</v>
      </c>
    </row>
    <row r="38" spans="1:16" s="30" customFormat="1" ht="36.75" customHeight="1" x14ac:dyDescent="0.25">
      <c r="A38" s="37" t="s">
        <v>51</v>
      </c>
      <c r="B38" s="31" t="s">
        <v>50</v>
      </c>
      <c r="C38" s="34">
        <v>119</v>
      </c>
      <c r="D38" s="71"/>
      <c r="E38" s="28">
        <f t="shared" ref="E38:E44" si="12">SUM(F38:P38)</f>
        <v>830605.05</v>
      </c>
      <c r="F38" s="35">
        <f>699213</f>
        <v>699213</v>
      </c>
      <c r="G38" s="35"/>
      <c r="H38" s="35"/>
      <c r="I38" s="35"/>
      <c r="J38" s="35"/>
      <c r="K38" s="35"/>
      <c r="L38" s="35"/>
      <c r="M38" s="35"/>
      <c r="N38" s="35">
        <f>131392.05</f>
        <v>131392.04999999999</v>
      </c>
      <c r="O38" s="35"/>
      <c r="P38" s="35"/>
    </row>
    <row r="39" spans="1:16" x14ac:dyDescent="0.25">
      <c r="A39" s="19" t="s">
        <v>52</v>
      </c>
      <c r="B39" s="1" t="s">
        <v>54</v>
      </c>
      <c r="C39" s="15">
        <v>119</v>
      </c>
      <c r="D39" s="99"/>
      <c r="E39" s="11">
        <f t="shared" si="12"/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0" x14ac:dyDescent="0.25">
      <c r="A40" s="13" t="s">
        <v>53</v>
      </c>
      <c r="B40" s="1" t="s">
        <v>55</v>
      </c>
      <c r="C40" s="15">
        <v>131</v>
      </c>
      <c r="D40" s="99"/>
      <c r="E40" s="11">
        <f t="shared" si="12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s="55" customFormat="1" ht="33.75" customHeight="1" x14ac:dyDescent="0.25">
      <c r="A41" s="105" t="s">
        <v>166</v>
      </c>
      <c r="B41" s="87" t="s">
        <v>56</v>
      </c>
      <c r="C41" s="88">
        <v>133</v>
      </c>
      <c r="D41" s="99"/>
      <c r="E41" s="33">
        <f t="shared" si="12"/>
        <v>0</v>
      </c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1:16" s="55" customFormat="1" ht="30" x14ac:dyDescent="0.25">
      <c r="A42" s="106" t="s">
        <v>167</v>
      </c>
      <c r="B42" s="87" t="s">
        <v>58</v>
      </c>
      <c r="C42" s="88">
        <v>134</v>
      </c>
      <c r="D42" s="99"/>
      <c r="E42" s="33">
        <f t="shared" si="12"/>
        <v>0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</row>
    <row r="43" spans="1:16" s="55" customFormat="1" ht="35.25" customHeight="1" x14ac:dyDescent="0.25">
      <c r="A43" s="105" t="s">
        <v>57</v>
      </c>
      <c r="B43" s="87" t="s">
        <v>168</v>
      </c>
      <c r="C43" s="88">
        <v>139</v>
      </c>
      <c r="D43" s="99"/>
      <c r="E43" s="33">
        <f t="shared" si="12"/>
        <v>0</v>
      </c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</row>
    <row r="44" spans="1:16" s="55" customFormat="1" ht="32.25" customHeight="1" x14ac:dyDescent="0.25">
      <c r="A44" s="86" t="s">
        <v>59</v>
      </c>
      <c r="B44" s="87" t="s">
        <v>169</v>
      </c>
      <c r="C44" s="88">
        <v>139</v>
      </c>
      <c r="D44" s="99"/>
      <c r="E44" s="33">
        <f t="shared" si="12"/>
        <v>0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16" s="55" customFormat="1" x14ac:dyDescent="0.25">
      <c r="A45" s="50" t="s">
        <v>61</v>
      </c>
      <c r="B45" s="51" t="s">
        <v>60</v>
      </c>
      <c r="C45" s="52">
        <v>300</v>
      </c>
      <c r="D45" s="53"/>
      <c r="E45" s="33">
        <f>+E46+E47</f>
        <v>0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ht="45" x14ac:dyDescent="0.25">
      <c r="A46" s="19" t="s">
        <v>62</v>
      </c>
      <c r="B46" s="1" t="s">
        <v>63</v>
      </c>
      <c r="C46" s="15">
        <v>300</v>
      </c>
      <c r="D46" s="99"/>
      <c r="E46" s="11">
        <f t="shared" ref="E46:E51" si="13">SUM(F46:P46)</f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45" x14ac:dyDescent="0.25">
      <c r="A47" s="19" t="s">
        <v>90</v>
      </c>
      <c r="B47" s="1" t="s">
        <v>64</v>
      </c>
      <c r="C47" s="15">
        <v>321</v>
      </c>
      <c r="D47" s="99"/>
      <c r="E47" s="11">
        <f t="shared" si="13"/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idden="1" x14ac:dyDescent="0.25">
      <c r="A48" s="19"/>
      <c r="B48" s="1"/>
      <c r="C48" s="15"/>
      <c r="D48" s="99"/>
      <c r="E48" s="11">
        <f t="shared" si="13"/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36.75" customHeight="1" x14ac:dyDescent="0.25">
      <c r="A49" s="19" t="s">
        <v>65</v>
      </c>
      <c r="B49" s="1" t="s">
        <v>66</v>
      </c>
      <c r="C49" s="15">
        <v>340</v>
      </c>
      <c r="D49" s="99"/>
      <c r="E49" s="11">
        <f t="shared" si="13"/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54" customHeight="1" x14ac:dyDescent="0.25">
      <c r="A50" s="19" t="s">
        <v>68</v>
      </c>
      <c r="B50" s="1" t="s">
        <v>67</v>
      </c>
      <c r="C50" s="15">
        <v>350</v>
      </c>
      <c r="D50" s="99"/>
      <c r="E50" s="11">
        <f t="shared" si="13"/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86" t="s">
        <v>170</v>
      </c>
      <c r="B51" s="87" t="s">
        <v>69</v>
      </c>
      <c r="C51" s="88">
        <v>360</v>
      </c>
      <c r="D51" s="99"/>
      <c r="E51" s="11">
        <f t="shared" si="13"/>
        <v>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s="73" customFormat="1" ht="20.25" customHeight="1" x14ac:dyDescent="0.25">
      <c r="A52" s="80" t="s">
        <v>71</v>
      </c>
      <c r="B52" s="42" t="s">
        <v>70</v>
      </c>
      <c r="C52" s="47">
        <v>850</v>
      </c>
      <c r="D52" s="48"/>
      <c r="E52" s="49">
        <f>+E53+E54+E55</f>
        <v>1603027</v>
      </c>
      <c r="F52" s="49">
        <f>+F53+F54+F55</f>
        <v>1603027</v>
      </c>
      <c r="G52" s="49">
        <f t="shared" ref="G52:P52" si="14">+G53+G54+G55</f>
        <v>0</v>
      </c>
      <c r="H52" s="49">
        <f t="shared" si="14"/>
        <v>0</v>
      </c>
      <c r="I52" s="49">
        <f t="shared" si="14"/>
        <v>0</v>
      </c>
      <c r="J52" s="49">
        <f t="shared" si="14"/>
        <v>0</v>
      </c>
      <c r="K52" s="49">
        <f t="shared" si="14"/>
        <v>0</v>
      </c>
      <c r="L52" s="49">
        <f t="shared" si="14"/>
        <v>0</v>
      </c>
      <c r="M52" s="49">
        <f t="shared" si="14"/>
        <v>0</v>
      </c>
      <c r="N52" s="49">
        <f t="shared" si="14"/>
        <v>0</v>
      </c>
      <c r="O52" s="49">
        <f t="shared" si="14"/>
        <v>0</v>
      </c>
      <c r="P52" s="49">
        <f t="shared" si="14"/>
        <v>0</v>
      </c>
    </row>
    <row r="53" spans="1:16" s="30" customFormat="1" ht="32.25" customHeight="1" x14ac:dyDescent="0.25">
      <c r="A53" s="37" t="s">
        <v>72</v>
      </c>
      <c r="B53" s="31" t="s">
        <v>73</v>
      </c>
      <c r="C53" s="34">
        <v>851</v>
      </c>
      <c r="D53" s="71"/>
      <c r="E53" s="28">
        <f>SUM(F53:P53)</f>
        <v>1603027</v>
      </c>
      <c r="F53" s="35">
        <f>34527+1568500</f>
        <v>1603027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s="30" customFormat="1" ht="35.25" customHeight="1" x14ac:dyDescent="0.25">
      <c r="A54" s="37" t="s">
        <v>75</v>
      </c>
      <c r="B54" s="31" t="s">
        <v>74</v>
      </c>
      <c r="C54" s="34">
        <v>852</v>
      </c>
      <c r="D54" s="71"/>
      <c r="E54" s="28">
        <f>SUM(F54:P54)</f>
        <v>0</v>
      </c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s="30" customFormat="1" x14ac:dyDescent="0.25">
      <c r="A55" s="37" t="s">
        <v>76</v>
      </c>
      <c r="B55" s="31" t="s">
        <v>77</v>
      </c>
      <c r="C55" s="34">
        <v>853</v>
      </c>
      <c r="D55" s="71"/>
      <c r="E55" s="28">
        <f>SUM(F55:P55)</f>
        <v>0</v>
      </c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</row>
    <row r="56" spans="1:16" s="55" customFormat="1" ht="28.5" x14ac:dyDescent="0.25">
      <c r="A56" s="50" t="s">
        <v>79</v>
      </c>
      <c r="B56" s="51" t="s">
        <v>78</v>
      </c>
      <c r="C56" s="52" t="s">
        <v>9</v>
      </c>
      <c r="D56" s="53"/>
      <c r="E56" s="33">
        <f>+E57+E58+E59</f>
        <v>0</v>
      </c>
      <c r="F56" s="33">
        <f>+F58+F57+F59</f>
        <v>0</v>
      </c>
      <c r="G56" s="33">
        <f t="shared" ref="G56:P56" si="15">+G58+G57+G59</f>
        <v>0</v>
      </c>
      <c r="H56" s="33">
        <f t="shared" si="15"/>
        <v>0</v>
      </c>
      <c r="I56" s="33">
        <f t="shared" si="15"/>
        <v>0</v>
      </c>
      <c r="J56" s="33">
        <f t="shared" si="15"/>
        <v>0</v>
      </c>
      <c r="K56" s="33">
        <f t="shared" si="15"/>
        <v>0</v>
      </c>
      <c r="L56" s="33">
        <f t="shared" si="15"/>
        <v>0</v>
      </c>
      <c r="M56" s="33">
        <f t="shared" si="15"/>
        <v>0</v>
      </c>
      <c r="N56" s="33">
        <f t="shared" si="15"/>
        <v>0</v>
      </c>
      <c r="O56" s="33">
        <f t="shared" si="15"/>
        <v>0</v>
      </c>
      <c r="P56" s="33">
        <f t="shared" si="15"/>
        <v>0</v>
      </c>
    </row>
    <row r="57" spans="1:16" s="55" customFormat="1" x14ac:dyDescent="0.25">
      <c r="A57" s="86" t="s">
        <v>171</v>
      </c>
      <c r="B57" s="87" t="s">
        <v>80</v>
      </c>
      <c r="C57" s="88">
        <v>613</v>
      </c>
      <c r="D57" s="99"/>
      <c r="E57" s="33">
        <f>SUM(F57:P57)</f>
        <v>0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</row>
    <row r="58" spans="1:16" s="55" customFormat="1" x14ac:dyDescent="0.25">
      <c r="A58" s="86" t="s">
        <v>172</v>
      </c>
      <c r="B58" s="87" t="s">
        <v>81</v>
      </c>
      <c r="C58" s="88">
        <v>623</v>
      </c>
      <c r="D58" s="99"/>
      <c r="E58" s="33">
        <f>SUM(F58:P58)</f>
        <v>0</v>
      </c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</row>
    <row r="59" spans="1:16" s="55" customFormat="1" ht="35.25" customHeight="1" x14ac:dyDescent="0.25">
      <c r="A59" s="86" t="s">
        <v>173</v>
      </c>
      <c r="B59" s="87" t="s">
        <v>84</v>
      </c>
      <c r="C59" s="88">
        <v>634</v>
      </c>
      <c r="D59" s="99"/>
      <c r="E59" s="33">
        <f>SUM(F59:P59)</f>
        <v>0</v>
      </c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</row>
    <row r="60" spans="1:16" s="46" customFormat="1" x14ac:dyDescent="0.25">
      <c r="A60" s="86" t="s">
        <v>174</v>
      </c>
      <c r="B60" s="87" t="s">
        <v>175</v>
      </c>
      <c r="C60" s="88">
        <v>810</v>
      </c>
      <c r="D60" s="98"/>
      <c r="E60" s="29">
        <f>F60+G60+H60+L60+M60+N60+O60+P60</f>
        <v>0</v>
      </c>
      <c r="F60" s="29">
        <f t="shared" ref="F60:P60" si="16">+F61+F62</f>
        <v>0</v>
      </c>
      <c r="G60" s="29">
        <f t="shared" si="16"/>
        <v>0</v>
      </c>
      <c r="H60" s="29">
        <f t="shared" si="16"/>
        <v>0</v>
      </c>
      <c r="I60" s="29">
        <f t="shared" si="16"/>
        <v>0</v>
      </c>
      <c r="J60" s="29">
        <f t="shared" si="16"/>
        <v>0</v>
      </c>
      <c r="K60" s="29">
        <f t="shared" si="16"/>
        <v>0</v>
      </c>
      <c r="L60" s="29">
        <f t="shared" si="16"/>
        <v>0</v>
      </c>
      <c r="M60" s="29">
        <f t="shared" si="16"/>
        <v>0</v>
      </c>
      <c r="N60" s="29">
        <f t="shared" si="16"/>
        <v>0</v>
      </c>
      <c r="O60" s="29">
        <f t="shared" si="16"/>
        <v>0</v>
      </c>
      <c r="P60" s="29">
        <f t="shared" si="16"/>
        <v>0</v>
      </c>
    </row>
    <row r="61" spans="1:16" s="46" customFormat="1" ht="30" customHeight="1" x14ac:dyDescent="0.25">
      <c r="A61" s="86" t="s">
        <v>82</v>
      </c>
      <c r="B61" s="87" t="s">
        <v>176</v>
      </c>
      <c r="C61" s="88">
        <v>862</v>
      </c>
      <c r="D61" s="71"/>
      <c r="E61" s="29">
        <f>SUM(F61:P61)</f>
        <v>0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</row>
    <row r="62" spans="1:16" s="46" customFormat="1" ht="37.5" customHeight="1" x14ac:dyDescent="0.25">
      <c r="A62" s="86" t="s">
        <v>83</v>
      </c>
      <c r="B62" s="87" t="s">
        <v>177</v>
      </c>
      <c r="C62" s="88">
        <v>863</v>
      </c>
      <c r="D62" s="71"/>
      <c r="E62" s="29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</row>
    <row r="63" spans="1:16" s="46" customFormat="1" ht="18.75" customHeight="1" x14ac:dyDescent="0.25">
      <c r="A63" s="108" t="s">
        <v>86</v>
      </c>
      <c r="B63" s="109" t="s">
        <v>87</v>
      </c>
      <c r="C63" s="110" t="s">
        <v>9</v>
      </c>
      <c r="D63" s="71"/>
      <c r="E63" s="29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</row>
    <row r="64" spans="1:16" s="46" customFormat="1" ht="38.25" customHeight="1" x14ac:dyDescent="0.25">
      <c r="A64" s="37" t="s">
        <v>89</v>
      </c>
      <c r="B64" s="31" t="s">
        <v>88</v>
      </c>
      <c r="C64" s="34">
        <v>831</v>
      </c>
      <c r="D64" s="71"/>
      <c r="E64" s="29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</row>
    <row r="65" spans="1:16" s="46" customFormat="1" ht="18.75" customHeight="1" x14ac:dyDescent="0.25">
      <c r="A65" s="70" t="s">
        <v>159</v>
      </c>
      <c r="B65" s="43" t="s">
        <v>160</v>
      </c>
      <c r="C65" s="39">
        <v>244</v>
      </c>
      <c r="D65" s="71"/>
      <c r="E65" s="29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</row>
    <row r="66" spans="1:16" s="73" customFormat="1" ht="17.25" customHeight="1" x14ac:dyDescent="0.25">
      <c r="A66" s="80" t="s">
        <v>91</v>
      </c>
      <c r="B66" s="42" t="s">
        <v>85</v>
      </c>
      <c r="C66" s="47" t="s">
        <v>9</v>
      </c>
      <c r="D66" s="48"/>
      <c r="E66" s="49">
        <f>+E67+E68+E69+E70+E78+E77</f>
        <v>5829092.0499999998</v>
      </c>
      <c r="F66" s="49">
        <f>+F67+F68+F69+F70+F78</f>
        <v>1993157.1</v>
      </c>
      <c r="G66" s="49">
        <f>+G67+G68+G69+G70</f>
        <v>0</v>
      </c>
      <c r="H66" s="49">
        <f t="shared" ref="H66:P66" si="17">+H67+H68+H69+H70</f>
        <v>0</v>
      </c>
      <c r="I66" s="49">
        <f t="shared" si="17"/>
        <v>0</v>
      </c>
      <c r="J66" s="49">
        <f t="shared" si="17"/>
        <v>0</v>
      </c>
      <c r="K66" s="49">
        <f t="shared" si="17"/>
        <v>0</v>
      </c>
      <c r="L66" s="49">
        <f t="shared" si="17"/>
        <v>0</v>
      </c>
      <c r="M66" s="49">
        <f t="shared" si="17"/>
        <v>3500000</v>
      </c>
      <c r="N66" s="49">
        <f t="shared" si="17"/>
        <v>335934.95</v>
      </c>
      <c r="O66" s="49">
        <f t="shared" si="17"/>
        <v>0</v>
      </c>
      <c r="P66" s="49">
        <f t="shared" si="17"/>
        <v>0</v>
      </c>
    </row>
    <row r="67" spans="1:16" ht="33" customHeight="1" x14ac:dyDescent="0.25">
      <c r="A67" s="19" t="s">
        <v>93</v>
      </c>
      <c r="B67" s="1" t="s">
        <v>92</v>
      </c>
      <c r="C67" s="15">
        <v>241</v>
      </c>
      <c r="D67" s="99"/>
      <c r="E67" s="11">
        <f>SUM(F67:P67)</f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ht="33" hidden="1" customHeight="1" x14ac:dyDescent="0.25">
      <c r="A68" s="19"/>
      <c r="B68" s="1"/>
      <c r="C68" s="15"/>
      <c r="D68" s="99"/>
      <c r="E68" s="11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ht="33" customHeight="1" x14ac:dyDescent="0.25">
      <c r="A69" s="37" t="s">
        <v>95</v>
      </c>
      <c r="B69" s="31" t="s">
        <v>94</v>
      </c>
      <c r="C69" s="34">
        <v>243</v>
      </c>
      <c r="D69" s="99"/>
      <c r="E69" s="11">
        <f>SUM(F69:P69)</f>
        <v>0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s="73" customFormat="1" x14ac:dyDescent="0.25">
      <c r="A70" s="74" t="s">
        <v>96</v>
      </c>
      <c r="B70" s="75" t="s">
        <v>97</v>
      </c>
      <c r="C70" s="76">
        <v>244</v>
      </c>
      <c r="D70" s="77"/>
      <c r="E70" s="78">
        <f>SUM(F70:P70)</f>
        <v>5829092.0499999998</v>
      </c>
      <c r="F70" s="78">
        <f>F71+32541.8+1530217.54+292792+85520.76</f>
        <v>1993157.1</v>
      </c>
      <c r="G70" s="78">
        <f>G71</f>
        <v>0</v>
      </c>
      <c r="H70" s="78">
        <f>H71</f>
        <v>0</v>
      </c>
      <c r="I70" s="78">
        <f t="shared" ref="I70:K70" si="18">I71</f>
        <v>0</v>
      </c>
      <c r="J70" s="78">
        <f>J71</f>
        <v>0</v>
      </c>
      <c r="K70" s="78">
        <f t="shared" si="18"/>
        <v>0</v>
      </c>
      <c r="L70" s="78">
        <f>L71</f>
        <v>0</v>
      </c>
      <c r="M70" s="78">
        <f>M71</f>
        <v>3500000</v>
      </c>
      <c r="N70" s="78">
        <f>N71+150000</f>
        <v>335934.95</v>
      </c>
      <c r="O70" s="78">
        <f t="shared" ref="O70:P70" si="19">O71</f>
        <v>0</v>
      </c>
      <c r="P70" s="78">
        <f t="shared" si="19"/>
        <v>0</v>
      </c>
    </row>
    <row r="71" spans="1:16" s="30" customFormat="1" ht="36.75" customHeight="1" x14ac:dyDescent="0.25">
      <c r="A71" s="40" t="s">
        <v>121</v>
      </c>
      <c r="B71" s="31" t="s">
        <v>122</v>
      </c>
      <c r="C71" s="34">
        <v>244</v>
      </c>
      <c r="D71" s="71"/>
      <c r="E71" s="28">
        <f>F71+G71+H71+I71+J71+L71+M71+N71+O71+P71</f>
        <v>3738019.95</v>
      </c>
      <c r="F71" s="35">
        <f>+F73+F74+F75</f>
        <v>52085</v>
      </c>
      <c r="G71" s="35">
        <f t="shared" ref="G71:P71" si="20">+G73+G74+G75</f>
        <v>0</v>
      </c>
      <c r="H71" s="35">
        <f t="shared" si="20"/>
        <v>0</v>
      </c>
      <c r="I71" s="35">
        <f t="shared" si="20"/>
        <v>0</v>
      </c>
      <c r="J71" s="35">
        <f t="shared" si="20"/>
        <v>0</v>
      </c>
      <c r="K71" s="35">
        <f t="shared" si="20"/>
        <v>0</v>
      </c>
      <c r="L71" s="35">
        <f t="shared" si="20"/>
        <v>0</v>
      </c>
      <c r="M71" s="35">
        <f t="shared" si="20"/>
        <v>3500000</v>
      </c>
      <c r="N71" s="35">
        <f t="shared" si="20"/>
        <v>185934.95</v>
      </c>
      <c r="O71" s="35">
        <f t="shared" si="20"/>
        <v>0</v>
      </c>
      <c r="P71" s="35">
        <f t="shared" si="20"/>
        <v>0</v>
      </c>
    </row>
    <row r="72" spans="1:16" x14ac:dyDescent="0.25">
      <c r="A72" s="22" t="s">
        <v>115</v>
      </c>
      <c r="B72" s="1"/>
      <c r="C72" s="15"/>
      <c r="D72" s="99"/>
      <c r="E72" s="11">
        <f t="shared" ref="E72:E84" si="21">SUM(F72:P72)</f>
        <v>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s="30" customFormat="1" x14ac:dyDescent="0.25">
      <c r="A73" s="40" t="s">
        <v>117</v>
      </c>
      <c r="B73" s="31" t="s">
        <v>123</v>
      </c>
      <c r="C73" s="34">
        <v>244</v>
      </c>
      <c r="D73" s="71"/>
      <c r="E73" s="28">
        <f t="shared" si="21"/>
        <v>155000</v>
      </c>
      <c r="F73" s="35"/>
      <c r="G73" s="35"/>
      <c r="H73" s="35"/>
      <c r="I73" s="35"/>
      <c r="J73" s="35"/>
      <c r="K73" s="35"/>
      <c r="L73" s="35"/>
      <c r="M73" s="35">
        <f>70000</f>
        <v>70000</v>
      </c>
      <c r="N73" s="35">
        <f>85000</f>
        <v>85000</v>
      </c>
      <c r="O73" s="35"/>
      <c r="P73" s="35"/>
    </row>
    <row r="74" spans="1:16" x14ac:dyDescent="0.25">
      <c r="A74" s="22" t="s">
        <v>118</v>
      </c>
      <c r="B74" s="1" t="s">
        <v>124</v>
      </c>
      <c r="C74" s="15">
        <v>244</v>
      </c>
      <c r="D74" s="99"/>
      <c r="E74" s="11">
        <f t="shared" si="21"/>
        <v>0</v>
      </c>
      <c r="F74" s="17"/>
      <c r="G74" s="17"/>
      <c r="H74" s="17"/>
      <c r="I74" s="17"/>
      <c r="J74" s="17"/>
      <c r="K74" s="140"/>
      <c r="L74" s="17"/>
      <c r="M74" s="17"/>
      <c r="N74" s="17"/>
      <c r="O74" s="17"/>
      <c r="P74" s="138"/>
    </row>
    <row r="75" spans="1:16" s="30" customFormat="1" x14ac:dyDescent="0.25">
      <c r="A75" s="40" t="s">
        <v>119</v>
      </c>
      <c r="B75" s="31" t="s">
        <v>125</v>
      </c>
      <c r="C75" s="34">
        <v>244</v>
      </c>
      <c r="D75" s="71"/>
      <c r="E75" s="28">
        <f t="shared" si="21"/>
        <v>3583019.95</v>
      </c>
      <c r="F75" s="35">
        <f>52085</f>
        <v>52085</v>
      </c>
      <c r="G75" s="35"/>
      <c r="H75" s="35"/>
      <c r="I75" s="35"/>
      <c r="J75" s="35"/>
      <c r="K75" s="141"/>
      <c r="L75" s="35"/>
      <c r="M75" s="35">
        <f>3130000+300000</f>
        <v>3430000</v>
      </c>
      <c r="N75" s="35">
        <f>100934.95</f>
        <v>100934.95</v>
      </c>
      <c r="O75" s="35"/>
      <c r="P75" s="136"/>
    </row>
    <row r="76" spans="1:16" s="61" customFormat="1" x14ac:dyDescent="0.25">
      <c r="A76" s="56" t="s">
        <v>120</v>
      </c>
      <c r="B76" s="41"/>
      <c r="C76" s="57"/>
      <c r="D76" s="58"/>
      <c r="E76" s="59">
        <f t="shared" si="21"/>
        <v>3182085</v>
      </c>
      <c r="F76" s="60">
        <f>52085</f>
        <v>52085</v>
      </c>
      <c r="G76" s="60"/>
      <c r="H76" s="60"/>
      <c r="I76" s="60"/>
      <c r="J76" s="60"/>
      <c r="K76" s="142"/>
      <c r="L76" s="60"/>
      <c r="M76" s="60">
        <f>3130000</f>
        <v>3130000</v>
      </c>
      <c r="N76" s="60"/>
      <c r="O76" s="60"/>
      <c r="P76" s="137"/>
    </row>
    <row r="77" spans="1:16" s="103" customFormat="1" ht="19.5" hidden="1" customHeight="1" x14ac:dyDescent="0.25">
      <c r="A77" s="134" t="s">
        <v>187</v>
      </c>
      <c r="B77" s="42"/>
      <c r="C77" s="47">
        <v>247</v>
      </c>
      <c r="D77" s="48"/>
      <c r="E77" s="49">
        <f>F77</f>
        <v>0</v>
      </c>
      <c r="F77" s="129"/>
      <c r="G77" s="129"/>
      <c r="H77" s="129"/>
      <c r="I77" s="49"/>
      <c r="L77" s="139"/>
      <c r="M77" s="139"/>
      <c r="N77" s="139"/>
      <c r="O77" s="139"/>
    </row>
    <row r="78" spans="1:16" ht="30" x14ac:dyDescent="0.25">
      <c r="A78" s="13" t="s">
        <v>114</v>
      </c>
      <c r="B78" s="1" t="s">
        <v>116</v>
      </c>
      <c r="C78" s="15">
        <v>400</v>
      </c>
      <c r="D78" s="99"/>
      <c r="E78" s="11">
        <f t="shared" si="21"/>
        <v>0</v>
      </c>
      <c r="F78" s="17"/>
      <c r="G78" s="17"/>
      <c r="H78" s="17"/>
      <c r="I78" s="17"/>
      <c r="J78" s="17"/>
      <c r="K78" s="140"/>
      <c r="L78" s="17"/>
      <c r="M78" s="17"/>
      <c r="N78" s="17"/>
      <c r="O78" s="17"/>
      <c r="P78" s="138"/>
    </row>
    <row r="79" spans="1:16" ht="51.75" customHeight="1" x14ac:dyDescent="0.25">
      <c r="A79" s="19" t="s">
        <v>100</v>
      </c>
      <c r="B79" s="1" t="s">
        <v>98</v>
      </c>
      <c r="C79" s="15">
        <v>406</v>
      </c>
      <c r="D79" s="99"/>
      <c r="E79" s="11">
        <f t="shared" si="21"/>
        <v>0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ht="33" customHeight="1" x14ac:dyDescent="0.25">
      <c r="A80" s="19" t="s">
        <v>101</v>
      </c>
      <c r="B80" s="1" t="s">
        <v>99</v>
      </c>
      <c r="C80" s="15">
        <v>407</v>
      </c>
      <c r="D80" s="99"/>
      <c r="E80" s="11">
        <f t="shared" si="21"/>
        <v>0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8" t="s">
        <v>102</v>
      </c>
      <c r="B81" s="3" t="s">
        <v>103</v>
      </c>
      <c r="C81" s="9">
        <v>100</v>
      </c>
      <c r="D81" s="53"/>
      <c r="E81" s="11">
        <f t="shared" si="21"/>
        <v>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x14ac:dyDescent="0.25">
      <c r="A82" s="19" t="s">
        <v>155</v>
      </c>
      <c r="B82" s="1" t="s">
        <v>104</v>
      </c>
      <c r="C82" s="15"/>
      <c r="D82" s="99"/>
      <c r="E82" s="11">
        <f t="shared" si="21"/>
        <v>0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9" t="s">
        <v>106</v>
      </c>
      <c r="B83" s="1" t="s">
        <v>107</v>
      </c>
      <c r="C83" s="15"/>
      <c r="D83" s="99"/>
      <c r="E83" s="11">
        <f t="shared" si="21"/>
        <v>0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9" t="s">
        <v>109</v>
      </c>
      <c r="B84" s="1" t="s">
        <v>108</v>
      </c>
      <c r="C84" s="15"/>
      <c r="D84" s="99"/>
      <c r="E84" s="11">
        <f t="shared" si="21"/>
        <v>0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8" t="s">
        <v>110</v>
      </c>
      <c r="B85" s="3" t="s">
        <v>111</v>
      </c>
      <c r="C85" s="9" t="s">
        <v>9</v>
      </c>
      <c r="D85" s="53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25">
      <c r="A86" s="19" t="s">
        <v>154</v>
      </c>
      <c r="B86" s="1" t="s">
        <v>112</v>
      </c>
      <c r="C86" s="15">
        <v>610</v>
      </c>
      <c r="D86" s="99"/>
      <c r="E86" s="17">
        <f>SUM(F86:P86)</f>
        <v>0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</sheetData>
  <mergeCells count="18">
    <mergeCell ref="H3:H4"/>
    <mergeCell ref="M3:M4"/>
    <mergeCell ref="C2:C4"/>
    <mergeCell ref="B2:B4"/>
    <mergeCell ref="A2:A4"/>
    <mergeCell ref="A1:P1"/>
    <mergeCell ref="D2:D4"/>
    <mergeCell ref="E2:E4"/>
    <mergeCell ref="F2:F4"/>
    <mergeCell ref="G2:K2"/>
    <mergeCell ref="L2:L4"/>
    <mergeCell ref="M2:P2"/>
    <mergeCell ref="I3:J3"/>
    <mergeCell ref="K3:K4"/>
    <mergeCell ref="N3:N4"/>
    <mergeCell ref="O3:O4"/>
    <mergeCell ref="P3:P4"/>
    <mergeCell ref="G3:G4"/>
  </mergeCells>
  <pageMargins left="0.19685039370078741" right="0.15748031496062992" top="0.27559055118110237" bottom="0.31496062992125984" header="0.31496062992125984" footer="0.15748031496062992"/>
  <pageSetup paperSize="9" scale="50" fitToHeight="2" orientation="landscape" r:id="rId1"/>
  <ignoredErrors>
    <ignoredError sqref="B5:P7 B72:P72 B71:D71 F71:G71 B70:E70 K70:M70 K71:P71 B61:P65 B52:D56 F52:P52 B39:P50 B37:D37 F37:P37 B9:P11 B8:E8 G8:P8 B78:P83 B73:E76 H73:L74 G70 N74:P74 B36:P36 B34:E35 G35:P35 B38:E38 G38:M38 F54:P60 G53:P53 B85:P87 B84:E84 G84:P84 B13:P20 B12:D12 F12:M12 B22:P31 B21:D21 F21:I21 L21:P21 O73:P73 O70:P70 O38:P38 G34:M34 O34:P34 B33:P33 B32:D32 B67:P67 B66:D66 F66:P66 B60:D60 B57:B59 D57:D59 D51:P51 B69:P69" numberStoredAsText="1"/>
    <ignoredError sqref="E71 H71:J71 I70 E52:E60 E37 F8" numberStoredAsText="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86"/>
  <sheetViews>
    <sheetView view="pageBreakPreview" topLeftCell="A59" zoomScale="62" zoomScaleNormal="55" zoomScaleSheetLayoutView="62" workbookViewId="0">
      <selection activeCell="A68" sqref="A68:XFD68"/>
    </sheetView>
  </sheetViews>
  <sheetFormatPr defaultColWidth="9.140625" defaultRowHeight="15" x14ac:dyDescent="0.25"/>
  <cols>
    <col min="1" max="1" width="72.28515625" style="23" customWidth="1"/>
    <col min="2" max="2" width="9.140625" style="2"/>
    <col min="3" max="3" width="14.5703125" style="24" customWidth="1"/>
    <col min="4" max="4" width="9.42578125" style="100" customWidth="1"/>
    <col min="5" max="5" width="19.140625" style="25" customWidth="1"/>
    <col min="6" max="6" width="19" style="25" customWidth="1"/>
    <col min="7" max="7" width="25.140625" style="25" customWidth="1"/>
    <col min="8" max="8" width="22.5703125" style="25" customWidth="1"/>
    <col min="9" max="10" width="19.140625" style="25" customWidth="1"/>
    <col min="11" max="11" width="14.7109375" style="25" customWidth="1"/>
    <col min="12" max="12" width="11.140625" style="25" customWidth="1"/>
    <col min="13" max="13" width="19.28515625" style="25" customWidth="1"/>
    <col min="14" max="14" width="13.85546875" style="25" customWidth="1"/>
    <col min="15" max="15" width="12" style="25" customWidth="1"/>
    <col min="16" max="16" width="11.140625" style="25" customWidth="1"/>
    <col min="17" max="16384" width="9.140625" style="12"/>
  </cols>
  <sheetData>
    <row r="1" spans="1:16" ht="31.9" customHeight="1" x14ac:dyDescent="0.25">
      <c r="A1" s="143" t="s">
        <v>181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s="14" customFormat="1" ht="39" customHeight="1" x14ac:dyDescent="0.25">
      <c r="A2" s="144" t="s">
        <v>0</v>
      </c>
      <c r="B2" s="146" t="s">
        <v>1</v>
      </c>
      <c r="C2" s="144" t="s">
        <v>2</v>
      </c>
      <c r="D2" s="161" t="s">
        <v>3</v>
      </c>
      <c r="E2" s="149" t="s">
        <v>141</v>
      </c>
      <c r="F2" s="157" t="s">
        <v>126</v>
      </c>
      <c r="G2" s="157" t="s">
        <v>128</v>
      </c>
      <c r="H2" s="157"/>
      <c r="I2" s="157"/>
      <c r="J2" s="157"/>
      <c r="K2" s="157"/>
      <c r="L2" s="149" t="s">
        <v>129</v>
      </c>
      <c r="M2" s="158" t="s">
        <v>143</v>
      </c>
      <c r="N2" s="157"/>
      <c r="O2" s="157"/>
      <c r="P2" s="157"/>
    </row>
    <row r="3" spans="1:16" s="14" customFormat="1" ht="50.25" customHeight="1" x14ac:dyDescent="0.25">
      <c r="A3" s="159"/>
      <c r="B3" s="160"/>
      <c r="C3" s="159"/>
      <c r="D3" s="161"/>
      <c r="E3" s="149"/>
      <c r="F3" s="157"/>
      <c r="G3" s="153" t="s">
        <v>151</v>
      </c>
      <c r="H3" s="153" t="s">
        <v>152</v>
      </c>
      <c r="I3" s="155" t="s">
        <v>161</v>
      </c>
      <c r="J3" s="156"/>
      <c r="K3" s="153" t="s">
        <v>179</v>
      </c>
      <c r="L3" s="149"/>
      <c r="M3" s="162" t="s">
        <v>146</v>
      </c>
      <c r="N3" s="162" t="s">
        <v>132</v>
      </c>
      <c r="O3" s="162" t="s">
        <v>147</v>
      </c>
      <c r="P3" s="162" t="s">
        <v>148</v>
      </c>
    </row>
    <row r="4" spans="1:16" s="14" customFormat="1" ht="144.75" customHeight="1" x14ac:dyDescent="0.25">
      <c r="A4" s="145"/>
      <c r="B4" s="147"/>
      <c r="C4" s="145"/>
      <c r="D4" s="161"/>
      <c r="E4" s="149"/>
      <c r="F4" s="157"/>
      <c r="G4" s="154"/>
      <c r="H4" s="154"/>
      <c r="I4" s="114" t="s">
        <v>157</v>
      </c>
      <c r="J4" s="113" t="s">
        <v>158</v>
      </c>
      <c r="K4" s="154"/>
      <c r="L4" s="149"/>
      <c r="M4" s="163"/>
      <c r="N4" s="163"/>
      <c r="O4" s="163"/>
      <c r="P4" s="163"/>
    </row>
    <row r="5" spans="1:16" s="96" customFormat="1" x14ac:dyDescent="0.25">
      <c r="A5" s="94">
        <v>1</v>
      </c>
      <c r="B5" s="93" t="s">
        <v>178</v>
      </c>
      <c r="C5" s="92">
        <v>3</v>
      </c>
      <c r="D5" s="97">
        <v>3</v>
      </c>
      <c r="E5" s="92">
        <v>5</v>
      </c>
      <c r="F5" s="92">
        <v>6</v>
      </c>
      <c r="G5" s="92">
        <v>7</v>
      </c>
      <c r="H5" s="92">
        <v>8</v>
      </c>
      <c r="I5" s="92">
        <v>9</v>
      </c>
      <c r="J5" s="92">
        <v>10</v>
      </c>
      <c r="K5" s="95"/>
      <c r="L5" s="92">
        <v>11</v>
      </c>
      <c r="M5" s="92">
        <v>12</v>
      </c>
      <c r="N5" s="92">
        <v>13</v>
      </c>
      <c r="O5" s="92">
        <v>14</v>
      </c>
      <c r="P5" s="92">
        <v>16</v>
      </c>
    </row>
    <row r="6" spans="1:16" x14ac:dyDescent="0.25">
      <c r="A6" s="38" t="s">
        <v>7</v>
      </c>
      <c r="B6" s="26" t="s">
        <v>8</v>
      </c>
      <c r="C6" s="27" t="s">
        <v>9</v>
      </c>
      <c r="D6" s="52">
        <v>4</v>
      </c>
      <c r="E6" s="11">
        <f>SUM(F6:P6)</f>
        <v>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A7" s="8" t="s">
        <v>10</v>
      </c>
      <c r="B7" s="3" t="s">
        <v>11</v>
      </c>
      <c r="C7" s="9" t="s">
        <v>9</v>
      </c>
      <c r="D7" s="52" t="s">
        <v>9</v>
      </c>
      <c r="E7" s="11">
        <f t="shared" ref="E7:P7" si="0">+E6+E8-E32</f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</row>
    <row r="8" spans="1:16" s="122" customFormat="1" ht="28.5" customHeight="1" x14ac:dyDescent="0.25">
      <c r="A8" s="117" t="s">
        <v>12</v>
      </c>
      <c r="B8" s="118" t="s">
        <v>18</v>
      </c>
      <c r="C8" s="119"/>
      <c r="D8" s="120" t="s">
        <v>9</v>
      </c>
      <c r="E8" s="121">
        <f>+E9+E11+E15+E18+E20+E27</f>
        <v>11187220.5</v>
      </c>
      <c r="F8" s="121">
        <f>+F9+F11+F15+F18+F19+F27</f>
        <v>6784820.5</v>
      </c>
      <c r="G8" s="121">
        <f>+G9+G11+G15+G18+G20+G27</f>
        <v>0</v>
      </c>
      <c r="H8" s="121">
        <f t="shared" ref="H8:P8" si="1">+H9+H11+H15+H18+H20+H27</f>
        <v>0</v>
      </c>
      <c r="I8" s="121">
        <f t="shared" si="1"/>
        <v>0</v>
      </c>
      <c r="J8" s="121">
        <f t="shared" si="1"/>
        <v>0</v>
      </c>
      <c r="K8" s="121">
        <f t="shared" si="1"/>
        <v>0</v>
      </c>
      <c r="L8" s="121">
        <f t="shared" si="1"/>
        <v>0</v>
      </c>
      <c r="M8" s="121">
        <f>+M9+M11+M15+M18+M20+M27</f>
        <v>3500000</v>
      </c>
      <c r="N8" s="121">
        <f t="shared" si="1"/>
        <v>902400</v>
      </c>
      <c r="O8" s="121">
        <f t="shared" si="1"/>
        <v>0</v>
      </c>
      <c r="P8" s="121">
        <f t="shared" si="1"/>
        <v>0</v>
      </c>
    </row>
    <row r="9" spans="1:16" ht="32.25" customHeight="1" x14ac:dyDescent="0.25">
      <c r="A9" s="13" t="s">
        <v>186</v>
      </c>
      <c r="B9" s="1" t="s">
        <v>20</v>
      </c>
      <c r="C9" s="15">
        <v>120</v>
      </c>
      <c r="D9" s="98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5">
      <c r="A10" s="13" t="s">
        <v>13</v>
      </c>
      <c r="B10" s="1" t="s">
        <v>21</v>
      </c>
      <c r="C10" s="15"/>
      <c r="D10" s="99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s="73" customFormat="1" ht="28.5" x14ac:dyDescent="0.25">
      <c r="A11" s="72" t="s">
        <v>14</v>
      </c>
      <c r="B11" s="42" t="s">
        <v>22</v>
      </c>
      <c r="C11" s="47">
        <v>130</v>
      </c>
      <c r="D11" s="104"/>
      <c r="E11" s="49">
        <f>+E12+E13+E14</f>
        <v>11187220.5</v>
      </c>
      <c r="F11" s="49">
        <f>+F12+F13+F14+F26</f>
        <v>6784820.5</v>
      </c>
      <c r="G11" s="49">
        <f t="shared" ref="G11:L11" si="2">+G12+G13</f>
        <v>0</v>
      </c>
      <c r="H11" s="49">
        <f t="shared" si="2"/>
        <v>0</v>
      </c>
      <c r="I11" s="49">
        <f t="shared" si="2"/>
        <v>0</v>
      </c>
      <c r="J11" s="49">
        <f t="shared" si="2"/>
        <v>0</v>
      </c>
      <c r="K11" s="49">
        <f t="shared" si="2"/>
        <v>0</v>
      </c>
      <c r="L11" s="49">
        <f t="shared" si="2"/>
        <v>0</v>
      </c>
      <c r="M11" s="49">
        <f>+M12+M13+M14</f>
        <v>3500000</v>
      </c>
      <c r="N11" s="49">
        <f t="shared" ref="N11:P11" si="3">+N12+N13+N14</f>
        <v>902400</v>
      </c>
      <c r="O11" s="49">
        <f t="shared" si="3"/>
        <v>0</v>
      </c>
      <c r="P11" s="49">
        <f t="shared" si="3"/>
        <v>0</v>
      </c>
    </row>
    <row r="12" spans="1:16" s="30" customFormat="1" ht="64.5" customHeight="1" x14ac:dyDescent="0.25">
      <c r="A12" s="37" t="s">
        <v>153</v>
      </c>
      <c r="B12" s="31" t="s">
        <v>24</v>
      </c>
      <c r="C12" s="34">
        <v>130</v>
      </c>
      <c r="D12" s="98"/>
      <c r="E12" s="28">
        <f>F12</f>
        <v>6784820.5</v>
      </c>
      <c r="F12" s="35">
        <f>F32</f>
        <v>6784820.5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45" x14ac:dyDescent="0.25">
      <c r="A13" s="19" t="s">
        <v>15</v>
      </c>
      <c r="B13" s="1" t="s">
        <v>25</v>
      </c>
      <c r="C13" s="15">
        <v>130</v>
      </c>
      <c r="D13" s="45"/>
      <c r="E13" s="1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s="30" customFormat="1" ht="19.899999999999999" customHeight="1" x14ac:dyDescent="0.25">
      <c r="A14" s="37" t="s">
        <v>149</v>
      </c>
      <c r="B14" s="31" t="s">
        <v>145</v>
      </c>
      <c r="C14" s="34">
        <v>130</v>
      </c>
      <c r="D14" s="99"/>
      <c r="E14" s="28">
        <f>M14+N14+O14+P14</f>
        <v>4402400</v>
      </c>
      <c r="F14" s="35"/>
      <c r="G14" s="35"/>
      <c r="H14" s="35"/>
      <c r="I14" s="35"/>
      <c r="J14" s="35"/>
      <c r="K14" s="35"/>
      <c r="L14" s="35"/>
      <c r="M14" s="35">
        <f>M32</f>
        <v>3500000</v>
      </c>
      <c r="N14" s="35">
        <f t="shared" ref="N14:P14" si="4">N32</f>
        <v>902400</v>
      </c>
      <c r="O14" s="35">
        <f t="shared" si="4"/>
        <v>0</v>
      </c>
      <c r="P14" s="35">
        <f t="shared" si="4"/>
        <v>0</v>
      </c>
    </row>
    <row r="15" spans="1:16" ht="28.5" x14ac:dyDescent="0.25">
      <c r="A15" s="38" t="s">
        <v>16</v>
      </c>
      <c r="B15" s="26" t="s">
        <v>26</v>
      </c>
      <c r="C15" s="27">
        <v>140</v>
      </c>
      <c r="D15" s="71"/>
      <c r="E15" s="11">
        <f>+E16+E17</f>
        <v>0</v>
      </c>
      <c r="F15" s="11">
        <f>+F16+F17</f>
        <v>0</v>
      </c>
      <c r="G15" s="11">
        <f t="shared" ref="G15:P15" si="5">+G16+G17</f>
        <v>0</v>
      </c>
      <c r="H15" s="11">
        <f t="shared" si="5"/>
        <v>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11">
        <f t="shared" si="5"/>
        <v>0</v>
      </c>
      <c r="N15" s="11">
        <f t="shared" si="5"/>
        <v>0</v>
      </c>
      <c r="O15" s="11">
        <f t="shared" si="5"/>
        <v>0</v>
      </c>
      <c r="P15" s="11">
        <f t="shared" si="5"/>
        <v>0</v>
      </c>
    </row>
    <row r="16" spans="1:16" x14ac:dyDescent="0.25">
      <c r="A16" s="19" t="s">
        <v>13</v>
      </c>
      <c r="B16" s="1" t="s">
        <v>27</v>
      </c>
      <c r="C16" s="15">
        <v>140</v>
      </c>
      <c r="D16" s="53"/>
      <c r="E16" s="11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idden="1" x14ac:dyDescent="0.25">
      <c r="B17" s="1"/>
      <c r="D17" s="99"/>
      <c r="E17" s="11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idden="1" x14ac:dyDescent="0.25">
      <c r="A18" s="85"/>
      <c r="B18" s="1"/>
      <c r="C18" s="91"/>
      <c r="D18" s="53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idden="1" x14ac:dyDescent="0.25">
      <c r="B19" s="1"/>
      <c r="D19" s="99"/>
      <c r="E19" s="11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s="73" customFormat="1" x14ac:dyDescent="0.25">
      <c r="A20" s="80" t="s">
        <v>17</v>
      </c>
      <c r="B20" s="42" t="s">
        <v>28</v>
      </c>
      <c r="C20" s="47">
        <v>150</v>
      </c>
      <c r="D20" s="48"/>
      <c r="E20" s="49">
        <f>+E21+E25+E26</f>
        <v>0</v>
      </c>
      <c r="F20" s="49">
        <f t="shared" ref="F20:P20" si="6">+F21+F25+F26</f>
        <v>0</v>
      </c>
      <c r="G20" s="49">
        <f t="shared" si="6"/>
        <v>0</v>
      </c>
      <c r="H20" s="49">
        <f t="shared" si="6"/>
        <v>0</v>
      </c>
      <c r="I20" s="49">
        <f t="shared" si="6"/>
        <v>0</v>
      </c>
      <c r="J20" s="49">
        <f t="shared" si="6"/>
        <v>0</v>
      </c>
      <c r="K20" s="49">
        <f t="shared" si="6"/>
        <v>0</v>
      </c>
      <c r="L20" s="49">
        <f t="shared" si="6"/>
        <v>0</v>
      </c>
      <c r="M20" s="49">
        <f t="shared" si="6"/>
        <v>0</v>
      </c>
      <c r="N20" s="49">
        <f t="shared" si="6"/>
        <v>0</v>
      </c>
      <c r="O20" s="49">
        <f t="shared" si="6"/>
        <v>0</v>
      </c>
      <c r="P20" s="49">
        <f t="shared" si="6"/>
        <v>0</v>
      </c>
    </row>
    <row r="21" spans="1:16" s="73" customFormat="1" ht="29.25" customHeight="1" x14ac:dyDescent="0.25">
      <c r="A21" s="74" t="s">
        <v>37</v>
      </c>
      <c r="B21" s="75" t="s">
        <v>162</v>
      </c>
      <c r="C21" s="76">
        <v>150</v>
      </c>
      <c r="D21" s="77"/>
      <c r="E21" s="49">
        <f>G21+H21+I21+J21+K21</f>
        <v>0</v>
      </c>
      <c r="F21" s="78">
        <f>+F22+F23+F24</f>
        <v>0</v>
      </c>
      <c r="G21" s="78">
        <f>G32</f>
        <v>0</v>
      </c>
      <c r="H21" s="78">
        <f t="shared" ref="H21:K21" si="7">H32</f>
        <v>0</v>
      </c>
      <c r="I21" s="78">
        <f t="shared" si="7"/>
        <v>0</v>
      </c>
      <c r="J21" s="78">
        <f t="shared" si="7"/>
        <v>0</v>
      </c>
      <c r="K21" s="78">
        <f t="shared" si="7"/>
        <v>0</v>
      </c>
      <c r="L21" s="78">
        <f t="shared" ref="L21:P21" si="8">+L22+L23+L24</f>
        <v>0</v>
      </c>
      <c r="M21" s="78">
        <f t="shared" si="8"/>
        <v>0</v>
      </c>
      <c r="N21" s="78">
        <f t="shared" si="8"/>
        <v>0</v>
      </c>
      <c r="O21" s="78">
        <f t="shared" si="8"/>
        <v>0</v>
      </c>
      <c r="P21" s="78">
        <f t="shared" si="8"/>
        <v>0</v>
      </c>
    </row>
    <row r="22" spans="1:16" s="55" customFormat="1" x14ac:dyDescent="0.25">
      <c r="A22" s="86" t="s">
        <v>31</v>
      </c>
      <c r="B22" s="87" t="s">
        <v>163</v>
      </c>
      <c r="C22" s="88">
        <v>150</v>
      </c>
      <c r="D22" s="99"/>
      <c r="E22" s="33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</row>
    <row r="23" spans="1:16" s="55" customFormat="1" ht="33" customHeight="1" x14ac:dyDescent="0.25">
      <c r="A23" s="86" t="s">
        <v>164</v>
      </c>
      <c r="B23" s="87" t="s">
        <v>165</v>
      </c>
      <c r="C23" s="88">
        <v>150</v>
      </c>
      <c r="D23" s="99"/>
      <c r="E23" s="33">
        <f>+G23</f>
        <v>0</v>
      </c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1:16" s="55" customFormat="1" x14ac:dyDescent="0.25">
      <c r="A24" s="50" t="s">
        <v>29</v>
      </c>
      <c r="B24" s="51" t="s">
        <v>30</v>
      </c>
      <c r="C24" s="52">
        <v>180</v>
      </c>
      <c r="D24" s="99"/>
      <c r="E24" s="33">
        <f>+H24</f>
        <v>0</v>
      </c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</row>
    <row r="25" spans="1:16" s="30" customFormat="1" x14ac:dyDescent="0.25">
      <c r="A25" s="44"/>
      <c r="B25" s="43"/>
      <c r="C25" s="39"/>
      <c r="D25" s="45"/>
      <c r="E25" s="28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s="46" customFormat="1" ht="28.5" x14ac:dyDescent="0.25">
      <c r="A26" s="8" t="s">
        <v>32</v>
      </c>
      <c r="B26" s="3" t="s">
        <v>33</v>
      </c>
      <c r="C26" s="9"/>
      <c r="D26" s="45"/>
      <c r="E26" s="29">
        <f>+L26</f>
        <v>0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6" x14ac:dyDescent="0.25">
      <c r="A27" s="13" t="s">
        <v>13</v>
      </c>
      <c r="B27" s="1"/>
      <c r="C27" s="15"/>
      <c r="D27" s="53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idden="1" x14ac:dyDescent="0.25">
      <c r="A28" s="13"/>
      <c r="B28" s="1"/>
      <c r="C28" s="15"/>
      <c r="D28" s="99"/>
      <c r="E28" s="11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5">
      <c r="A29" s="13" t="s">
        <v>34</v>
      </c>
      <c r="B29" s="1" t="s">
        <v>35</v>
      </c>
      <c r="C29" s="15" t="s">
        <v>9</v>
      </c>
      <c r="D29" s="99"/>
      <c r="E29" s="11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50.25" customHeight="1" x14ac:dyDescent="0.25">
      <c r="A30" s="36" t="s">
        <v>140</v>
      </c>
      <c r="B30" s="1" t="s">
        <v>36</v>
      </c>
      <c r="C30" s="15">
        <v>510</v>
      </c>
      <c r="D30" s="99"/>
      <c r="E30" s="11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" hidden="1" customHeight="1" x14ac:dyDescent="0.25">
      <c r="A31" s="13"/>
      <c r="B31" s="1"/>
      <c r="C31" s="15"/>
      <c r="D31" s="99"/>
      <c r="E31" s="11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s="122" customFormat="1" ht="24.75" customHeight="1" x14ac:dyDescent="0.25">
      <c r="A32" s="117" t="s">
        <v>38</v>
      </c>
      <c r="B32" s="118" t="s">
        <v>41</v>
      </c>
      <c r="C32" s="119" t="s">
        <v>9</v>
      </c>
      <c r="D32" s="123"/>
      <c r="E32" s="121">
        <f>E33+E45+E52+E56+E60+E66+E81+E85</f>
        <v>11187220.5</v>
      </c>
      <c r="F32" s="121">
        <f t="shared" ref="F32:P32" si="9">F33+F45+F52+F56+F60+F66+F81+F85</f>
        <v>6784820.5</v>
      </c>
      <c r="G32" s="121">
        <f t="shared" si="9"/>
        <v>0</v>
      </c>
      <c r="H32" s="121">
        <f t="shared" si="9"/>
        <v>0</v>
      </c>
      <c r="I32" s="121">
        <f t="shared" si="9"/>
        <v>0</v>
      </c>
      <c r="J32" s="121">
        <f t="shared" si="9"/>
        <v>0</v>
      </c>
      <c r="K32" s="121">
        <f t="shared" si="9"/>
        <v>0</v>
      </c>
      <c r="L32" s="121">
        <f t="shared" si="9"/>
        <v>0</v>
      </c>
      <c r="M32" s="121">
        <f t="shared" si="9"/>
        <v>3500000</v>
      </c>
      <c r="N32" s="121">
        <f t="shared" si="9"/>
        <v>902400</v>
      </c>
      <c r="O32" s="121">
        <f t="shared" si="9"/>
        <v>0</v>
      </c>
      <c r="P32" s="121">
        <f t="shared" si="9"/>
        <v>0</v>
      </c>
    </row>
    <row r="33" spans="1:16" s="73" customFormat="1" ht="28.5" x14ac:dyDescent="0.25">
      <c r="A33" s="80" t="s">
        <v>39</v>
      </c>
      <c r="B33" s="42" t="s">
        <v>42</v>
      </c>
      <c r="C33" s="47" t="s">
        <v>9</v>
      </c>
      <c r="D33" s="48"/>
      <c r="E33" s="49">
        <f>+E34+E35+E37+E40+E41+E42</f>
        <v>3689473.05</v>
      </c>
      <c r="F33" s="49">
        <f>+F34+F35+F37+F40+F41</f>
        <v>3123008</v>
      </c>
      <c r="G33" s="49">
        <f t="shared" ref="G33:P33" si="10">+G34+G37+G40+G41</f>
        <v>0</v>
      </c>
      <c r="H33" s="49">
        <f t="shared" si="10"/>
        <v>0</v>
      </c>
      <c r="I33" s="49">
        <f t="shared" si="10"/>
        <v>0</v>
      </c>
      <c r="J33" s="49">
        <f t="shared" si="10"/>
        <v>0</v>
      </c>
      <c r="K33" s="49">
        <f t="shared" si="10"/>
        <v>0</v>
      </c>
      <c r="L33" s="49">
        <f t="shared" si="10"/>
        <v>0</v>
      </c>
      <c r="M33" s="49">
        <f t="shared" si="10"/>
        <v>0</v>
      </c>
      <c r="N33" s="49">
        <f t="shared" si="10"/>
        <v>566465.05000000005</v>
      </c>
      <c r="O33" s="49">
        <f t="shared" si="10"/>
        <v>0</v>
      </c>
      <c r="P33" s="49">
        <f t="shared" si="10"/>
        <v>0</v>
      </c>
    </row>
    <row r="34" spans="1:16" s="30" customFormat="1" ht="33" customHeight="1" x14ac:dyDescent="0.25">
      <c r="A34" s="37" t="s">
        <v>40</v>
      </c>
      <c r="B34" s="31" t="s">
        <v>43</v>
      </c>
      <c r="C34" s="34">
        <v>111</v>
      </c>
      <c r="D34" s="71"/>
      <c r="E34" s="28">
        <f>SUM(F34:P34)</f>
        <v>2833697</v>
      </c>
      <c r="F34" s="35">
        <f>2394624+4000</f>
        <v>2398624</v>
      </c>
      <c r="G34" s="35"/>
      <c r="H34" s="35"/>
      <c r="I34" s="35"/>
      <c r="J34" s="35"/>
      <c r="K34" s="35"/>
      <c r="L34" s="35"/>
      <c r="M34" s="35"/>
      <c r="N34" s="35">
        <f>435073</f>
        <v>435073</v>
      </c>
      <c r="O34" s="35"/>
      <c r="P34" s="35"/>
    </row>
    <row r="35" spans="1:16" s="30" customFormat="1" x14ac:dyDescent="0.25">
      <c r="A35" s="37" t="s">
        <v>44</v>
      </c>
      <c r="B35" s="31" t="s">
        <v>45</v>
      </c>
      <c r="C35" s="34">
        <v>112</v>
      </c>
      <c r="D35" s="71"/>
      <c r="E35" s="28">
        <f>SUM(F35:P35)</f>
        <v>0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ht="33" customHeight="1" x14ac:dyDescent="0.25">
      <c r="A36" s="19" t="s">
        <v>47</v>
      </c>
      <c r="B36" s="1" t="s">
        <v>46</v>
      </c>
      <c r="C36" s="15">
        <v>113</v>
      </c>
      <c r="D36" s="99"/>
      <c r="E36" s="11">
        <f>SUM(F36:P36)</f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103" customFormat="1" ht="42.75" x14ac:dyDescent="0.25">
      <c r="A37" s="79" t="s">
        <v>48</v>
      </c>
      <c r="B37" s="42" t="s">
        <v>49</v>
      </c>
      <c r="C37" s="47">
        <v>119</v>
      </c>
      <c r="D37" s="48"/>
      <c r="E37" s="49">
        <f>+E38+E39</f>
        <v>855776.05</v>
      </c>
      <c r="F37" s="49">
        <f>+F38+F39</f>
        <v>724384</v>
      </c>
      <c r="G37" s="49">
        <f t="shared" ref="G37:P37" si="11">+G38+G39</f>
        <v>0</v>
      </c>
      <c r="H37" s="49">
        <f t="shared" si="11"/>
        <v>0</v>
      </c>
      <c r="I37" s="49">
        <f t="shared" si="11"/>
        <v>0</v>
      </c>
      <c r="J37" s="49">
        <f t="shared" si="11"/>
        <v>0</v>
      </c>
      <c r="K37" s="49">
        <f t="shared" si="11"/>
        <v>0</v>
      </c>
      <c r="L37" s="49">
        <f t="shared" si="11"/>
        <v>0</v>
      </c>
      <c r="M37" s="49">
        <f t="shared" si="11"/>
        <v>0</v>
      </c>
      <c r="N37" s="49">
        <f t="shared" si="11"/>
        <v>131392.04999999999</v>
      </c>
      <c r="O37" s="49">
        <f t="shared" si="11"/>
        <v>0</v>
      </c>
      <c r="P37" s="49">
        <f t="shared" si="11"/>
        <v>0</v>
      </c>
    </row>
    <row r="38" spans="1:16" s="30" customFormat="1" ht="36.75" customHeight="1" x14ac:dyDescent="0.25">
      <c r="A38" s="37" t="s">
        <v>51</v>
      </c>
      <c r="B38" s="31" t="s">
        <v>50</v>
      </c>
      <c r="C38" s="34">
        <v>119</v>
      </c>
      <c r="D38" s="71"/>
      <c r="E38" s="28">
        <f t="shared" ref="E38:E44" si="12">SUM(F38:P38)</f>
        <v>855776.05</v>
      </c>
      <c r="F38" s="35">
        <f>724384</f>
        <v>724384</v>
      </c>
      <c r="G38" s="35"/>
      <c r="H38" s="35"/>
      <c r="I38" s="35"/>
      <c r="J38" s="35"/>
      <c r="K38" s="35"/>
      <c r="L38" s="35"/>
      <c r="M38" s="35"/>
      <c r="N38" s="35">
        <f>131392.05</f>
        <v>131392.04999999999</v>
      </c>
      <c r="O38" s="35"/>
      <c r="P38" s="35"/>
    </row>
    <row r="39" spans="1:16" x14ac:dyDescent="0.25">
      <c r="A39" s="19" t="s">
        <v>52</v>
      </c>
      <c r="B39" s="1" t="s">
        <v>54</v>
      </c>
      <c r="C39" s="15">
        <v>119</v>
      </c>
      <c r="D39" s="99"/>
      <c r="E39" s="11">
        <f t="shared" si="12"/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0" x14ac:dyDescent="0.25">
      <c r="A40" s="13" t="s">
        <v>53</v>
      </c>
      <c r="B40" s="1" t="s">
        <v>55</v>
      </c>
      <c r="C40" s="15">
        <v>131</v>
      </c>
      <c r="D40" s="99"/>
      <c r="E40" s="11">
        <f t="shared" si="12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s="55" customFormat="1" ht="33.75" customHeight="1" x14ac:dyDescent="0.25">
      <c r="A41" s="105" t="s">
        <v>166</v>
      </c>
      <c r="B41" s="87" t="s">
        <v>56</v>
      </c>
      <c r="C41" s="88">
        <v>133</v>
      </c>
      <c r="D41" s="99"/>
      <c r="E41" s="33">
        <f t="shared" si="12"/>
        <v>0</v>
      </c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1:16" s="55" customFormat="1" ht="30" x14ac:dyDescent="0.25">
      <c r="A42" s="106" t="s">
        <v>167</v>
      </c>
      <c r="B42" s="87" t="s">
        <v>58</v>
      </c>
      <c r="C42" s="88">
        <v>134</v>
      </c>
      <c r="D42" s="99"/>
      <c r="E42" s="33">
        <f t="shared" si="12"/>
        <v>0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</row>
    <row r="43" spans="1:16" s="55" customFormat="1" ht="35.25" customHeight="1" x14ac:dyDescent="0.25">
      <c r="A43" s="105" t="s">
        <v>57</v>
      </c>
      <c r="B43" s="87" t="s">
        <v>168</v>
      </c>
      <c r="C43" s="88">
        <v>139</v>
      </c>
      <c r="D43" s="99"/>
      <c r="E43" s="33">
        <f t="shared" si="12"/>
        <v>0</v>
      </c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</row>
    <row r="44" spans="1:16" s="55" customFormat="1" ht="32.25" customHeight="1" x14ac:dyDescent="0.25">
      <c r="A44" s="86" t="s">
        <v>59</v>
      </c>
      <c r="B44" s="87" t="s">
        <v>169</v>
      </c>
      <c r="C44" s="88">
        <v>139</v>
      </c>
      <c r="D44" s="99"/>
      <c r="E44" s="33">
        <f t="shared" si="12"/>
        <v>0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16" s="55" customFormat="1" x14ac:dyDescent="0.25">
      <c r="A45" s="50" t="s">
        <v>61</v>
      </c>
      <c r="B45" s="51" t="s">
        <v>60</v>
      </c>
      <c r="C45" s="52">
        <v>300</v>
      </c>
      <c r="D45" s="53"/>
      <c r="E45" s="33">
        <f>+E46+E47</f>
        <v>0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ht="45" x14ac:dyDescent="0.25">
      <c r="A46" s="19" t="s">
        <v>62</v>
      </c>
      <c r="B46" s="1" t="s">
        <v>63</v>
      </c>
      <c r="C46" s="15">
        <v>300</v>
      </c>
      <c r="D46" s="99"/>
      <c r="E46" s="11">
        <f t="shared" ref="E46:E51" si="13">SUM(F46:P46)</f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45" x14ac:dyDescent="0.25">
      <c r="A47" s="19" t="s">
        <v>90</v>
      </c>
      <c r="B47" s="1" t="s">
        <v>64</v>
      </c>
      <c r="C47" s="15">
        <v>321</v>
      </c>
      <c r="D47" s="99"/>
      <c r="E47" s="11">
        <f t="shared" si="13"/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idden="1" x14ac:dyDescent="0.25">
      <c r="A48" s="19"/>
      <c r="B48" s="1"/>
      <c r="C48" s="15"/>
      <c r="D48" s="99"/>
      <c r="E48" s="11">
        <f t="shared" si="13"/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36.75" customHeight="1" x14ac:dyDescent="0.25">
      <c r="A49" s="19" t="s">
        <v>65</v>
      </c>
      <c r="B49" s="1" t="s">
        <v>66</v>
      </c>
      <c r="C49" s="15">
        <v>340</v>
      </c>
      <c r="D49" s="99"/>
      <c r="E49" s="11">
        <f t="shared" si="13"/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54" customHeight="1" x14ac:dyDescent="0.25">
      <c r="A50" s="19" t="s">
        <v>68</v>
      </c>
      <c r="B50" s="1" t="s">
        <v>67</v>
      </c>
      <c r="C50" s="15">
        <v>350</v>
      </c>
      <c r="D50" s="99"/>
      <c r="E50" s="11">
        <f t="shared" si="13"/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86" t="s">
        <v>170</v>
      </c>
      <c r="B51" s="87" t="s">
        <v>69</v>
      </c>
      <c r="C51" s="88">
        <v>360</v>
      </c>
      <c r="D51" s="99"/>
      <c r="E51" s="11">
        <f t="shared" si="13"/>
        <v>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s="73" customFormat="1" ht="20.25" customHeight="1" x14ac:dyDescent="0.25">
      <c r="A52" s="80" t="s">
        <v>71</v>
      </c>
      <c r="B52" s="42" t="s">
        <v>70</v>
      </c>
      <c r="C52" s="47">
        <v>850</v>
      </c>
      <c r="D52" s="48"/>
      <c r="E52" s="49">
        <f>+E53+E54+E55</f>
        <v>1603027</v>
      </c>
      <c r="F52" s="49">
        <f>+F53+F54+F55</f>
        <v>1603027</v>
      </c>
      <c r="G52" s="49">
        <f t="shared" ref="G52:P52" si="14">+G53+G54+G55</f>
        <v>0</v>
      </c>
      <c r="H52" s="49">
        <f t="shared" si="14"/>
        <v>0</v>
      </c>
      <c r="I52" s="49">
        <f t="shared" si="14"/>
        <v>0</v>
      </c>
      <c r="J52" s="49">
        <f t="shared" si="14"/>
        <v>0</v>
      </c>
      <c r="K52" s="49">
        <f t="shared" si="14"/>
        <v>0</v>
      </c>
      <c r="L52" s="49">
        <f t="shared" si="14"/>
        <v>0</v>
      </c>
      <c r="M52" s="49">
        <f t="shared" si="14"/>
        <v>0</v>
      </c>
      <c r="N52" s="49">
        <f t="shared" si="14"/>
        <v>0</v>
      </c>
      <c r="O52" s="49">
        <f t="shared" si="14"/>
        <v>0</v>
      </c>
      <c r="P52" s="49">
        <f t="shared" si="14"/>
        <v>0</v>
      </c>
    </row>
    <row r="53" spans="1:16" s="30" customFormat="1" ht="32.25" customHeight="1" x14ac:dyDescent="0.25">
      <c r="A53" s="37" t="s">
        <v>72</v>
      </c>
      <c r="B53" s="31" t="s">
        <v>73</v>
      </c>
      <c r="C53" s="34">
        <v>851</v>
      </c>
      <c r="D53" s="71"/>
      <c r="E53" s="28">
        <f>SUM(F53:P53)</f>
        <v>1603027</v>
      </c>
      <c r="F53" s="35">
        <f>34527+1568500</f>
        <v>1603027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s="30" customFormat="1" ht="35.25" customHeight="1" x14ac:dyDescent="0.25">
      <c r="A54" s="37" t="s">
        <v>75</v>
      </c>
      <c r="B54" s="31" t="s">
        <v>74</v>
      </c>
      <c r="C54" s="34">
        <v>852</v>
      </c>
      <c r="D54" s="71"/>
      <c r="E54" s="28">
        <f>SUM(F54:P54)</f>
        <v>0</v>
      </c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s="30" customFormat="1" x14ac:dyDescent="0.25">
      <c r="A55" s="37" t="s">
        <v>76</v>
      </c>
      <c r="B55" s="31" t="s">
        <v>77</v>
      </c>
      <c r="C55" s="34">
        <v>853</v>
      </c>
      <c r="D55" s="71"/>
      <c r="E55" s="28">
        <f>SUM(F55:P55)</f>
        <v>0</v>
      </c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</row>
    <row r="56" spans="1:16" s="55" customFormat="1" ht="28.5" x14ac:dyDescent="0.25">
      <c r="A56" s="50" t="s">
        <v>79</v>
      </c>
      <c r="B56" s="51" t="s">
        <v>78</v>
      </c>
      <c r="C56" s="52" t="s">
        <v>9</v>
      </c>
      <c r="D56" s="53"/>
      <c r="E56" s="33">
        <f>+E57+E58+E59</f>
        <v>0</v>
      </c>
      <c r="F56" s="33">
        <f>+F58+F57+F59</f>
        <v>0</v>
      </c>
      <c r="G56" s="33">
        <f t="shared" ref="G56:P56" si="15">+G58+G57+G59</f>
        <v>0</v>
      </c>
      <c r="H56" s="33">
        <f t="shared" si="15"/>
        <v>0</v>
      </c>
      <c r="I56" s="33">
        <f t="shared" si="15"/>
        <v>0</v>
      </c>
      <c r="J56" s="33">
        <f t="shared" si="15"/>
        <v>0</v>
      </c>
      <c r="K56" s="33">
        <f t="shared" si="15"/>
        <v>0</v>
      </c>
      <c r="L56" s="33">
        <f t="shared" si="15"/>
        <v>0</v>
      </c>
      <c r="M56" s="33">
        <f t="shared" si="15"/>
        <v>0</v>
      </c>
      <c r="N56" s="33">
        <f t="shared" si="15"/>
        <v>0</v>
      </c>
      <c r="O56" s="33">
        <f t="shared" si="15"/>
        <v>0</v>
      </c>
      <c r="P56" s="33">
        <f t="shared" si="15"/>
        <v>0</v>
      </c>
    </row>
    <row r="57" spans="1:16" s="55" customFormat="1" x14ac:dyDescent="0.25">
      <c r="A57" s="86" t="s">
        <v>171</v>
      </c>
      <c r="B57" s="87" t="s">
        <v>80</v>
      </c>
      <c r="C57" s="88">
        <v>613</v>
      </c>
      <c r="D57" s="99"/>
      <c r="E57" s="33">
        <f>SUM(F57:P57)</f>
        <v>0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</row>
    <row r="58" spans="1:16" s="55" customFormat="1" x14ac:dyDescent="0.25">
      <c r="A58" s="86" t="s">
        <v>172</v>
      </c>
      <c r="B58" s="87" t="s">
        <v>81</v>
      </c>
      <c r="C58" s="88">
        <v>623</v>
      </c>
      <c r="D58" s="99"/>
      <c r="E58" s="33">
        <f>SUM(F58:P58)</f>
        <v>0</v>
      </c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</row>
    <row r="59" spans="1:16" s="55" customFormat="1" ht="35.25" customHeight="1" x14ac:dyDescent="0.25">
      <c r="A59" s="86" t="s">
        <v>173</v>
      </c>
      <c r="B59" s="87" t="s">
        <v>84</v>
      </c>
      <c r="C59" s="88">
        <v>634</v>
      </c>
      <c r="D59" s="99"/>
      <c r="E59" s="33">
        <f>SUM(F59:P59)</f>
        <v>0</v>
      </c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</row>
    <row r="60" spans="1:16" s="46" customFormat="1" x14ac:dyDescent="0.25">
      <c r="A60" s="86" t="s">
        <v>174</v>
      </c>
      <c r="B60" s="87" t="s">
        <v>175</v>
      </c>
      <c r="C60" s="88">
        <v>810</v>
      </c>
      <c r="D60" s="98"/>
      <c r="E60" s="29">
        <f>F60+G60+H60+L60+M60+N60+O60+P60</f>
        <v>0</v>
      </c>
      <c r="F60" s="29">
        <f t="shared" ref="F60:P60" si="16">+F61+F62</f>
        <v>0</v>
      </c>
      <c r="G60" s="29">
        <f t="shared" si="16"/>
        <v>0</v>
      </c>
      <c r="H60" s="29">
        <f t="shared" si="16"/>
        <v>0</v>
      </c>
      <c r="I60" s="29">
        <f t="shared" si="16"/>
        <v>0</v>
      </c>
      <c r="J60" s="29">
        <f t="shared" si="16"/>
        <v>0</v>
      </c>
      <c r="K60" s="29">
        <f t="shared" si="16"/>
        <v>0</v>
      </c>
      <c r="L60" s="29">
        <f t="shared" si="16"/>
        <v>0</v>
      </c>
      <c r="M60" s="29">
        <f t="shared" si="16"/>
        <v>0</v>
      </c>
      <c r="N60" s="29">
        <f t="shared" si="16"/>
        <v>0</v>
      </c>
      <c r="O60" s="29">
        <f t="shared" si="16"/>
        <v>0</v>
      </c>
      <c r="P60" s="29">
        <f t="shared" si="16"/>
        <v>0</v>
      </c>
    </row>
    <row r="61" spans="1:16" s="46" customFormat="1" ht="30" customHeight="1" x14ac:dyDescent="0.25">
      <c r="A61" s="86" t="s">
        <v>82</v>
      </c>
      <c r="B61" s="87" t="s">
        <v>176</v>
      </c>
      <c r="C61" s="88">
        <v>862</v>
      </c>
      <c r="D61" s="71"/>
      <c r="E61" s="29">
        <f>SUM(F61:P61)</f>
        <v>0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</row>
    <row r="62" spans="1:16" s="46" customFormat="1" ht="37.5" customHeight="1" x14ac:dyDescent="0.25">
      <c r="A62" s="86" t="s">
        <v>83</v>
      </c>
      <c r="B62" s="87" t="s">
        <v>177</v>
      </c>
      <c r="C62" s="88">
        <v>863</v>
      </c>
      <c r="D62" s="71"/>
      <c r="E62" s="29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</row>
    <row r="63" spans="1:16" s="46" customFormat="1" ht="18.75" customHeight="1" x14ac:dyDescent="0.25">
      <c r="A63" s="108" t="s">
        <v>86</v>
      </c>
      <c r="B63" s="109" t="s">
        <v>87</v>
      </c>
      <c r="C63" s="110" t="s">
        <v>9</v>
      </c>
      <c r="D63" s="71"/>
      <c r="E63" s="29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</row>
    <row r="64" spans="1:16" s="46" customFormat="1" ht="38.25" customHeight="1" x14ac:dyDescent="0.25">
      <c r="A64" s="37" t="s">
        <v>89</v>
      </c>
      <c r="B64" s="31" t="s">
        <v>88</v>
      </c>
      <c r="C64" s="34">
        <v>831</v>
      </c>
      <c r="D64" s="71"/>
      <c r="E64" s="29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</row>
    <row r="65" spans="1:16" s="46" customFormat="1" ht="18.75" customHeight="1" x14ac:dyDescent="0.25">
      <c r="A65" s="70" t="s">
        <v>159</v>
      </c>
      <c r="B65" s="43" t="s">
        <v>160</v>
      </c>
      <c r="C65" s="39">
        <v>244</v>
      </c>
      <c r="D65" s="71"/>
      <c r="E65" s="29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</row>
    <row r="66" spans="1:16" s="73" customFormat="1" ht="17.25" customHeight="1" x14ac:dyDescent="0.25">
      <c r="A66" s="80" t="s">
        <v>91</v>
      </c>
      <c r="B66" s="42" t="s">
        <v>85</v>
      </c>
      <c r="C66" s="47" t="s">
        <v>9</v>
      </c>
      <c r="D66" s="48"/>
      <c r="E66" s="49">
        <f>+E67+E68+E69+E70+E78+E77</f>
        <v>5894720.4500000002</v>
      </c>
      <c r="F66" s="49">
        <f>+F67+F68+F69+F70+F78</f>
        <v>2058785.5</v>
      </c>
      <c r="G66" s="49">
        <f>+G67+G68+G69+G70</f>
        <v>0</v>
      </c>
      <c r="H66" s="49">
        <f t="shared" ref="H66:P66" si="17">+H67+H68+H69+H70</f>
        <v>0</v>
      </c>
      <c r="I66" s="49">
        <f t="shared" si="17"/>
        <v>0</v>
      </c>
      <c r="J66" s="49">
        <f t="shared" si="17"/>
        <v>0</v>
      </c>
      <c r="K66" s="49">
        <f t="shared" si="17"/>
        <v>0</v>
      </c>
      <c r="L66" s="49">
        <f t="shared" si="17"/>
        <v>0</v>
      </c>
      <c r="M66" s="49">
        <f t="shared" si="17"/>
        <v>3500000</v>
      </c>
      <c r="N66" s="49">
        <f t="shared" si="17"/>
        <v>335934.95</v>
      </c>
      <c r="O66" s="49">
        <f t="shared" si="17"/>
        <v>0</v>
      </c>
      <c r="P66" s="49">
        <f t="shared" si="17"/>
        <v>0</v>
      </c>
    </row>
    <row r="67" spans="1:16" ht="33" customHeight="1" x14ac:dyDescent="0.25">
      <c r="A67" s="19" t="s">
        <v>93</v>
      </c>
      <c r="B67" s="1" t="s">
        <v>92</v>
      </c>
      <c r="C67" s="15">
        <v>241</v>
      </c>
      <c r="D67" s="99"/>
      <c r="E67" s="11">
        <f>SUM(F67:P67)</f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ht="33" hidden="1" customHeight="1" x14ac:dyDescent="0.25">
      <c r="A68" s="19"/>
      <c r="B68" s="1"/>
      <c r="C68" s="15"/>
      <c r="D68" s="99"/>
      <c r="E68" s="11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ht="33" customHeight="1" x14ac:dyDescent="0.25">
      <c r="A69" s="37" t="s">
        <v>95</v>
      </c>
      <c r="B69" s="31" t="s">
        <v>94</v>
      </c>
      <c r="C69" s="34">
        <v>243</v>
      </c>
      <c r="D69" s="99"/>
      <c r="E69" s="11">
        <f>SUM(F69:P69)</f>
        <v>0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s="73" customFormat="1" x14ac:dyDescent="0.25">
      <c r="A70" s="74" t="s">
        <v>96</v>
      </c>
      <c r="B70" s="75" t="s">
        <v>97</v>
      </c>
      <c r="C70" s="76">
        <v>244</v>
      </c>
      <c r="D70" s="77"/>
      <c r="E70" s="78">
        <f>SUM(F70:P70)</f>
        <v>5894720.4500000002</v>
      </c>
      <c r="F70" s="78">
        <f>F71+32541.8+1585305.43+303332.51+85520.76</f>
        <v>2058785.5</v>
      </c>
      <c r="G70" s="78">
        <f>G71</f>
        <v>0</v>
      </c>
      <c r="H70" s="78">
        <f>H71</f>
        <v>0</v>
      </c>
      <c r="I70" s="78">
        <f t="shared" ref="I70:K70" si="18">I71</f>
        <v>0</v>
      </c>
      <c r="J70" s="78">
        <f>J71</f>
        <v>0</v>
      </c>
      <c r="K70" s="78">
        <f t="shared" si="18"/>
        <v>0</v>
      </c>
      <c r="L70" s="78">
        <f>L71</f>
        <v>0</v>
      </c>
      <c r="M70" s="78">
        <f>M71</f>
        <v>3500000</v>
      </c>
      <c r="N70" s="78">
        <f>N71+150000</f>
        <v>335934.95</v>
      </c>
      <c r="O70" s="78">
        <f t="shared" ref="O70:P70" si="19">O71</f>
        <v>0</v>
      </c>
      <c r="P70" s="78">
        <f t="shared" si="19"/>
        <v>0</v>
      </c>
    </row>
    <row r="71" spans="1:16" s="30" customFormat="1" ht="36.75" customHeight="1" x14ac:dyDescent="0.25">
      <c r="A71" s="40" t="s">
        <v>121</v>
      </c>
      <c r="B71" s="31" t="s">
        <v>122</v>
      </c>
      <c r="C71" s="34">
        <v>244</v>
      </c>
      <c r="D71" s="71"/>
      <c r="E71" s="28">
        <f>F71+G71+H71+I71+J71+L71+M71+N71+O71+P71</f>
        <v>3738019.95</v>
      </c>
      <c r="F71" s="35">
        <f>+F73+F74+F75</f>
        <v>52085</v>
      </c>
      <c r="G71" s="35">
        <f t="shared" ref="G71:P71" si="20">+G73+G74+G75</f>
        <v>0</v>
      </c>
      <c r="H71" s="35">
        <f t="shared" si="20"/>
        <v>0</v>
      </c>
      <c r="I71" s="35">
        <f t="shared" si="20"/>
        <v>0</v>
      </c>
      <c r="J71" s="35">
        <f t="shared" si="20"/>
        <v>0</v>
      </c>
      <c r="K71" s="35">
        <f t="shared" si="20"/>
        <v>0</v>
      </c>
      <c r="L71" s="35">
        <f t="shared" si="20"/>
        <v>0</v>
      </c>
      <c r="M71" s="35">
        <f t="shared" si="20"/>
        <v>3500000</v>
      </c>
      <c r="N71" s="35">
        <f t="shared" si="20"/>
        <v>185934.95</v>
      </c>
      <c r="O71" s="35">
        <f t="shared" si="20"/>
        <v>0</v>
      </c>
      <c r="P71" s="35">
        <f t="shared" si="20"/>
        <v>0</v>
      </c>
    </row>
    <row r="72" spans="1:16" x14ac:dyDescent="0.25">
      <c r="A72" s="22" t="s">
        <v>115</v>
      </c>
      <c r="B72" s="1"/>
      <c r="C72" s="15"/>
      <c r="D72" s="99"/>
      <c r="E72" s="11">
        <f t="shared" ref="E72:E84" si="21">SUM(F72:P72)</f>
        <v>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8"/>
    </row>
    <row r="73" spans="1:16" s="30" customFormat="1" x14ac:dyDescent="0.25">
      <c r="A73" s="40" t="s">
        <v>117</v>
      </c>
      <c r="B73" s="31" t="s">
        <v>123</v>
      </c>
      <c r="C73" s="34">
        <v>244</v>
      </c>
      <c r="D73" s="71"/>
      <c r="E73" s="28">
        <f t="shared" si="21"/>
        <v>155000</v>
      </c>
      <c r="F73" s="35"/>
      <c r="G73" s="35"/>
      <c r="H73" s="35"/>
      <c r="I73" s="35"/>
      <c r="J73" s="35"/>
      <c r="K73" s="35"/>
      <c r="L73" s="35"/>
      <c r="M73" s="35">
        <f>70000</f>
        <v>70000</v>
      </c>
      <c r="N73" s="35">
        <f>85000</f>
        <v>85000</v>
      </c>
      <c r="O73" s="35"/>
      <c r="P73" s="136"/>
    </row>
    <row r="74" spans="1:16" x14ac:dyDescent="0.25">
      <c r="A74" s="22" t="s">
        <v>118</v>
      </c>
      <c r="B74" s="1" t="s">
        <v>124</v>
      </c>
      <c r="C74" s="15">
        <v>244</v>
      </c>
      <c r="D74" s="99"/>
      <c r="E74" s="11">
        <f t="shared" si="21"/>
        <v>0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38"/>
    </row>
    <row r="75" spans="1:16" s="30" customFormat="1" x14ac:dyDescent="0.25">
      <c r="A75" s="40" t="s">
        <v>119</v>
      </c>
      <c r="B75" s="31" t="s">
        <v>125</v>
      </c>
      <c r="C75" s="34">
        <v>244</v>
      </c>
      <c r="D75" s="71"/>
      <c r="E75" s="28">
        <f t="shared" si="21"/>
        <v>3583019.95</v>
      </c>
      <c r="F75" s="35">
        <f>52085</f>
        <v>52085</v>
      </c>
      <c r="G75" s="35"/>
      <c r="H75" s="35"/>
      <c r="I75" s="35"/>
      <c r="J75" s="35"/>
      <c r="K75" s="35"/>
      <c r="L75" s="35"/>
      <c r="M75" s="35">
        <f>3130000+300000</f>
        <v>3430000</v>
      </c>
      <c r="N75" s="35">
        <f>100934.95</f>
        <v>100934.95</v>
      </c>
      <c r="O75" s="35"/>
      <c r="P75" s="136"/>
    </row>
    <row r="76" spans="1:16" s="61" customFormat="1" x14ac:dyDescent="0.25">
      <c r="A76" s="56" t="s">
        <v>120</v>
      </c>
      <c r="B76" s="41"/>
      <c r="C76" s="57"/>
      <c r="D76" s="58"/>
      <c r="E76" s="59">
        <f t="shared" si="21"/>
        <v>3182085</v>
      </c>
      <c r="F76" s="60">
        <f>52085</f>
        <v>52085</v>
      </c>
      <c r="G76" s="60"/>
      <c r="H76" s="60"/>
      <c r="I76" s="60"/>
      <c r="J76" s="60"/>
      <c r="K76" s="60"/>
      <c r="L76" s="60"/>
      <c r="M76" s="60">
        <f>3130000</f>
        <v>3130000</v>
      </c>
      <c r="N76" s="60"/>
      <c r="O76" s="60"/>
      <c r="P76" s="137"/>
    </row>
    <row r="77" spans="1:16" s="103" customFormat="1" ht="19.5" hidden="1" customHeight="1" x14ac:dyDescent="0.25">
      <c r="A77" s="134" t="s">
        <v>187</v>
      </c>
      <c r="B77" s="42"/>
      <c r="C77" s="47">
        <v>247</v>
      </c>
      <c r="D77" s="48"/>
      <c r="E77" s="49">
        <f>F77</f>
        <v>0</v>
      </c>
      <c r="F77" s="129"/>
      <c r="G77" s="129"/>
      <c r="H77" s="129"/>
      <c r="I77" s="49"/>
      <c r="J77" s="139"/>
      <c r="K77" s="139"/>
      <c r="L77" s="139"/>
      <c r="M77" s="139"/>
      <c r="N77" s="139"/>
      <c r="O77" s="139"/>
    </row>
    <row r="78" spans="1:16" ht="30" x14ac:dyDescent="0.25">
      <c r="A78" s="13" t="s">
        <v>114</v>
      </c>
      <c r="B78" s="1" t="s">
        <v>116</v>
      </c>
      <c r="C78" s="15">
        <v>400</v>
      </c>
      <c r="D78" s="99"/>
      <c r="E78" s="11">
        <f t="shared" si="21"/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38"/>
    </row>
    <row r="79" spans="1:16" ht="51.75" customHeight="1" x14ac:dyDescent="0.25">
      <c r="A79" s="19" t="s">
        <v>100</v>
      </c>
      <c r="B79" s="1" t="s">
        <v>98</v>
      </c>
      <c r="C79" s="15">
        <v>406</v>
      </c>
      <c r="D79" s="99"/>
      <c r="E79" s="11">
        <f t="shared" si="21"/>
        <v>0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38"/>
    </row>
    <row r="80" spans="1:16" ht="33" customHeight="1" x14ac:dyDescent="0.25">
      <c r="A80" s="19" t="s">
        <v>101</v>
      </c>
      <c r="B80" s="1" t="s">
        <v>99</v>
      </c>
      <c r="C80" s="15">
        <v>407</v>
      </c>
      <c r="D80" s="99"/>
      <c r="E80" s="11">
        <f t="shared" si="21"/>
        <v>0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8" t="s">
        <v>102</v>
      </c>
      <c r="B81" s="3" t="s">
        <v>103</v>
      </c>
      <c r="C81" s="9">
        <v>100</v>
      </c>
      <c r="D81" s="53"/>
      <c r="E81" s="11">
        <f t="shared" si="21"/>
        <v>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x14ac:dyDescent="0.25">
      <c r="A82" s="19" t="s">
        <v>155</v>
      </c>
      <c r="B82" s="1" t="s">
        <v>104</v>
      </c>
      <c r="C82" s="15"/>
      <c r="D82" s="99"/>
      <c r="E82" s="11">
        <f t="shared" si="21"/>
        <v>0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9" t="s">
        <v>106</v>
      </c>
      <c r="B83" s="1" t="s">
        <v>107</v>
      </c>
      <c r="C83" s="15"/>
      <c r="D83" s="99"/>
      <c r="E83" s="11">
        <f t="shared" si="21"/>
        <v>0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9" t="s">
        <v>109</v>
      </c>
      <c r="B84" s="1" t="s">
        <v>108</v>
      </c>
      <c r="C84" s="15"/>
      <c r="D84" s="99"/>
      <c r="E84" s="11">
        <f t="shared" si="21"/>
        <v>0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8" t="s">
        <v>110</v>
      </c>
      <c r="B85" s="3" t="s">
        <v>111</v>
      </c>
      <c r="C85" s="9" t="s">
        <v>9</v>
      </c>
      <c r="D85" s="53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25">
      <c r="A86" s="19" t="s">
        <v>154</v>
      </c>
      <c r="B86" s="1" t="s">
        <v>112</v>
      </c>
      <c r="C86" s="15">
        <v>610</v>
      </c>
      <c r="D86" s="99"/>
      <c r="E86" s="17">
        <f>SUM(F86:P86)</f>
        <v>0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</sheetData>
  <mergeCells count="18">
    <mergeCell ref="G3:G4"/>
    <mergeCell ref="H3:H4"/>
    <mergeCell ref="I3:J3"/>
    <mergeCell ref="K3:K4"/>
    <mergeCell ref="A1:P1"/>
    <mergeCell ref="G2:K2"/>
    <mergeCell ref="M2:P2"/>
    <mergeCell ref="A2:A4"/>
    <mergeCell ref="B2:B4"/>
    <mergeCell ref="C2:C4"/>
    <mergeCell ref="D2:D4"/>
    <mergeCell ref="E2:E4"/>
    <mergeCell ref="M3:M4"/>
    <mergeCell ref="N3:N4"/>
    <mergeCell ref="O3:O4"/>
    <mergeCell ref="P3:P4"/>
    <mergeCell ref="F2:F4"/>
    <mergeCell ref="L2:L4"/>
  </mergeCells>
  <pageMargins left="0.2" right="0.2" top="0.26" bottom="0.18" header="0.27" footer="0.19"/>
  <pageSetup paperSize="9" scale="46" fitToHeight="0" orientation="landscape" r:id="rId1"/>
  <rowBreaks count="1" manualBreakCount="1">
    <brk id="41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6"/>
  <sheetViews>
    <sheetView view="pageBreakPreview" topLeftCell="A38" zoomScale="60" zoomScaleNormal="80" workbookViewId="0">
      <selection activeCell="A51" sqref="A51:C51"/>
    </sheetView>
  </sheetViews>
  <sheetFormatPr defaultColWidth="9.140625" defaultRowHeight="15" x14ac:dyDescent="0.25"/>
  <cols>
    <col min="1" max="1" width="129.85546875" style="23" customWidth="1"/>
    <col min="2" max="2" width="24.28515625" style="2" customWidth="1"/>
    <col min="3" max="3" width="26.140625" style="24" customWidth="1"/>
    <col min="4" max="4" width="16.28515625" style="25" customWidth="1"/>
    <col min="5" max="10" width="19.140625" style="25" hidden="1" customWidth="1"/>
    <col min="11" max="20" width="14.7109375" style="25" hidden="1" customWidth="1"/>
    <col min="21" max="21" width="23" style="25" hidden="1" customWidth="1"/>
    <col min="22" max="22" width="32.28515625" style="24" customWidth="1"/>
    <col min="23" max="16384" width="9.140625" style="12"/>
  </cols>
  <sheetData>
    <row r="1" spans="1:22" ht="31.9" customHeight="1" x14ac:dyDescent="0.25">
      <c r="A1" s="143" t="s">
        <v>139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s="14" customFormat="1" ht="75.599999999999994" customHeight="1" x14ac:dyDescent="0.25">
      <c r="A2" s="164"/>
      <c r="B2" s="166" t="s">
        <v>1</v>
      </c>
      <c r="C2" s="164" t="s">
        <v>2</v>
      </c>
      <c r="D2" s="164" t="s">
        <v>3</v>
      </c>
      <c r="E2" s="168" t="s">
        <v>126</v>
      </c>
      <c r="F2" s="168" t="s">
        <v>127</v>
      </c>
      <c r="G2" s="168" t="s">
        <v>128</v>
      </c>
      <c r="H2" s="168"/>
      <c r="I2" s="168"/>
      <c r="J2" s="168"/>
      <c r="K2" s="168"/>
      <c r="L2" s="168" t="s">
        <v>129</v>
      </c>
      <c r="M2" s="169" t="s">
        <v>130</v>
      </c>
      <c r="N2" s="168"/>
      <c r="O2" s="168"/>
      <c r="P2" s="168"/>
      <c r="Q2" s="168"/>
      <c r="R2" s="168"/>
      <c r="S2" s="168"/>
      <c r="T2" s="168"/>
      <c r="U2" s="13"/>
      <c r="V2" s="164" t="s">
        <v>5</v>
      </c>
    </row>
    <row r="3" spans="1:22" s="14" customFormat="1" ht="6.75" customHeight="1" x14ac:dyDescent="0.25">
      <c r="A3" s="165"/>
      <c r="B3" s="167"/>
      <c r="C3" s="165"/>
      <c r="D3" s="165"/>
      <c r="E3" s="168"/>
      <c r="F3" s="168"/>
      <c r="G3" s="5"/>
      <c r="H3" s="6"/>
      <c r="I3" s="89"/>
      <c r="J3" s="89"/>
      <c r="K3" s="89"/>
      <c r="L3" s="168"/>
      <c r="M3" s="7" t="s">
        <v>131</v>
      </c>
      <c r="N3" s="5" t="s">
        <v>132</v>
      </c>
      <c r="O3" s="5" t="s">
        <v>133</v>
      </c>
      <c r="P3" s="5" t="s">
        <v>134</v>
      </c>
      <c r="Q3" s="5" t="s">
        <v>135</v>
      </c>
      <c r="R3" s="5" t="s">
        <v>136</v>
      </c>
      <c r="S3" s="5" t="s">
        <v>137</v>
      </c>
      <c r="T3" s="5" t="s">
        <v>138</v>
      </c>
      <c r="U3" s="90" t="s">
        <v>4</v>
      </c>
      <c r="V3" s="165"/>
    </row>
    <row r="4" spans="1:22" x14ac:dyDescent="0.25">
      <c r="A4" s="90">
        <v>1</v>
      </c>
      <c r="B4" s="1">
        <v>2</v>
      </c>
      <c r="C4" s="15">
        <v>3</v>
      </c>
      <c r="D4" s="15">
        <v>4</v>
      </c>
      <c r="E4" s="15">
        <v>5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>
        <v>7</v>
      </c>
      <c r="V4" s="15">
        <v>8</v>
      </c>
    </row>
    <row r="5" spans="1:22" x14ac:dyDescent="0.25">
      <c r="A5" s="8" t="s">
        <v>7</v>
      </c>
      <c r="B5" s="3" t="s">
        <v>8</v>
      </c>
      <c r="C5" s="9" t="s">
        <v>9</v>
      </c>
      <c r="D5" s="9" t="s">
        <v>9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8" t="s">
        <v>10</v>
      </c>
      <c r="B6" s="3" t="s">
        <v>11</v>
      </c>
      <c r="C6" s="9" t="s">
        <v>9</v>
      </c>
      <c r="D6" s="9" t="s">
        <v>9</v>
      </c>
      <c r="E6" s="11">
        <f>+E5+E7-E32</f>
        <v>0</v>
      </c>
      <c r="F6" s="11">
        <f>+F5+F7-F32</f>
        <v>0</v>
      </c>
      <c r="G6" s="11">
        <f t="shared" ref="G6:U6" si="0">+G5+G7-G32</f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 t="shared" si="0"/>
        <v>0</v>
      </c>
      <c r="U6" s="11">
        <f t="shared" si="0"/>
        <v>0</v>
      </c>
      <c r="V6" s="11"/>
    </row>
    <row r="7" spans="1:22" x14ac:dyDescent="0.25">
      <c r="A7" s="62" t="s">
        <v>12</v>
      </c>
      <c r="B7" s="4" t="s">
        <v>18</v>
      </c>
      <c r="C7" s="63"/>
      <c r="D7" s="64"/>
      <c r="E7" s="65">
        <f>+E8+E10+E14+E17+E18+E26</f>
        <v>0</v>
      </c>
      <c r="F7" s="65">
        <f>+F8+F10+F14+F17+F18+F26</f>
        <v>0</v>
      </c>
      <c r="G7" s="65">
        <f t="shared" ref="G7:U7" si="1">+G8+G10+G14+G17+G18+G26</f>
        <v>0</v>
      </c>
      <c r="H7" s="65">
        <f t="shared" si="1"/>
        <v>0</v>
      </c>
      <c r="I7" s="65">
        <f t="shared" si="1"/>
        <v>0</v>
      </c>
      <c r="J7" s="65">
        <f t="shared" si="1"/>
        <v>0</v>
      </c>
      <c r="K7" s="65">
        <f t="shared" si="1"/>
        <v>0</v>
      </c>
      <c r="L7" s="65">
        <f t="shared" si="1"/>
        <v>0</v>
      </c>
      <c r="M7" s="65">
        <f t="shared" si="1"/>
        <v>0</v>
      </c>
      <c r="N7" s="65">
        <f t="shared" si="1"/>
        <v>0</v>
      </c>
      <c r="O7" s="65">
        <f t="shared" si="1"/>
        <v>0</v>
      </c>
      <c r="P7" s="65">
        <f t="shared" si="1"/>
        <v>0</v>
      </c>
      <c r="Q7" s="65">
        <f t="shared" si="1"/>
        <v>0</v>
      </c>
      <c r="R7" s="65">
        <f t="shared" si="1"/>
        <v>0</v>
      </c>
      <c r="S7" s="65">
        <f t="shared" si="1"/>
        <v>0</v>
      </c>
      <c r="T7" s="65">
        <f t="shared" si="1"/>
        <v>0</v>
      </c>
      <c r="U7" s="65">
        <f t="shared" si="1"/>
        <v>0</v>
      </c>
      <c r="V7" s="65">
        <f>+V8+V10+V14+V17+V18+V26</f>
        <v>0</v>
      </c>
    </row>
    <row r="8" spans="1:22" ht="30" x14ac:dyDescent="0.25">
      <c r="A8" s="13" t="s">
        <v>19</v>
      </c>
      <c r="B8" s="1" t="s">
        <v>20</v>
      </c>
      <c r="C8" s="15">
        <v>120</v>
      </c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x14ac:dyDescent="0.25">
      <c r="A9" s="13" t="s">
        <v>13</v>
      </c>
      <c r="B9" s="1" t="s">
        <v>21</v>
      </c>
      <c r="C9" s="15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x14ac:dyDescent="0.25">
      <c r="A10" s="66" t="s">
        <v>14</v>
      </c>
      <c r="B10" s="3" t="s">
        <v>22</v>
      </c>
      <c r="C10" s="9">
        <v>130</v>
      </c>
      <c r="D10" s="11"/>
      <c r="E10" s="11">
        <f>+E11+E12</f>
        <v>0</v>
      </c>
      <c r="F10" s="11">
        <f>+F11+F12</f>
        <v>0</v>
      </c>
      <c r="G10" s="11">
        <f t="shared" ref="G10:V10" si="2">+G11+G12</f>
        <v>0</v>
      </c>
      <c r="H10" s="11">
        <f t="shared" si="2"/>
        <v>0</v>
      </c>
      <c r="I10" s="11">
        <f t="shared" si="2"/>
        <v>0</v>
      </c>
      <c r="J10" s="11">
        <f t="shared" si="2"/>
        <v>0</v>
      </c>
      <c r="K10" s="11">
        <f t="shared" si="2"/>
        <v>0</v>
      </c>
      <c r="L10" s="11">
        <f t="shared" si="2"/>
        <v>0</v>
      </c>
      <c r="M10" s="11">
        <f t="shared" si="2"/>
        <v>0</v>
      </c>
      <c r="N10" s="11">
        <f t="shared" si="2"/>
        <v>0</v>
      </c>
      <c r="O10" s="11">
        <f t="shared" si="2"/>
        <v>0</v>
      </c>
      <c r="P10" s="11">
        <f t="shared" si="2"/>
        <v>0</v>
      </c>
      <c r="Q10" s="11">
        <f t="shared" si="2"/>
        <v>0</v>
      </c>
      <c r="R10" s="11">
        <f t="shared" si="2"/>
        <v>0</v>
      </c>
      <c r="S10" s="11">
        <f t="shared" si="2"/>
        <v>0</v>
      </c>
      <c r="T10" s="11">
        <f t="shared" si="2"/>
        <v>0</v>
      </c>
      <c r="U10" s="11">
        <f t="shared" si="2"/>
        <v>0</v>
      </c>
      <c r="V10" s="11">
        <f t="shared" si="2"/>
        <v>0</v>
      </c>
    </row>
    <row r="11" spans="1:22" ht="51.75" customHeight="1" x14ac:dyDescent="0.25">
      <c r="A11" s="18" t="s">
        <v>23</v>
      </c>
      <c r="B11" s="1" t="s">
        <v>24</v>
      </c>
      <c r="C11" s="15">
        <v>130</v>
      </c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30" x14ac:dyDescent="0.25">
      <c r="A12" s="19" t="s">
        <v>15</v>
      </c>
      <c r="B12" s="1" t="s">
        <v>25</v>
      </c>
      <c r="C12" s="15">
        <v>130</v>
      </c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25">
      <c r="A13" s="19" t="s">
        <v>150</v>
      </c>
      <c r="B13" s="1" t="s">
        <v>145</v>
      </c>
      <c r="C13" s="15">
        <v>130</v>
      </c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x14ac:dyDescent="0.25">
      <c r="A14" s="8" t="s">
        <v>16</v>
      </c>
      <c r="B14" s="3" t="s">
        <v>26</v>
      </c>
      <c r="C14" s="9">
        <v>140</v>
      </c>
      <c r="D14" s="10"/>
      <c r="E14" s="11">
        <f>+E15+E16</f>
        <v>0</v>
      </c>
      <c r="F14" s="11">
        <f>+F15+F16</f>
        <v>0</v>
      </c>
      <c r="G14" s="11">
        <f t="shared" ref="G14:V14" si="3">+G15+G16</f>
        <v>0</v>
      </c>
      <c r="H14" s="11">
        <f t="shared" si="3"/>
        <v>0</v>
      </c>
      <c r="I14" s="11">
        <f t="shared" si="3"/>
        <v>0</v>
      </c>
      <c r="J14" s="11">
        <f t="shared" si="3"/>
        <v>0</v>
      </c>
      <c r="K14" s="11">
        <f t="shared" si="3"/>
        <v>0</v>
      </c>
      <c r="L14" s="11">
        <f t="shared" si="3"/>
        <v>0</v>
      </c>
      <c r="M14" s="11">
        <f t="shared" si="3"/>
        <v>0</v>
      </c>
      <c r="N14" s="11">
        <f t="shared" si="3"/>
        <v>0</v>
      </c>
      <c r="O14" s="11">
        <f t="shared" si="3"/>
        <v>0</v>
      </c>
      <c r="P14" s="11">
        <f t="shared" si="3"/>
        <v>0</v>
      </c>
      <c r="Q14" s="11">
        <f t="shared" si="3"/>
        <v>0</v>
      </c>
      <c r="R14" s="11">
        <f t="shared" si="3"/>
        <v>0</v>
      </c>
      <c r="S14" s="11">
        <f t="shared" si="3"/>
        <v>0</v>
      </c>
      <c r="T14" s="11">
        <f t="shared" si="3"/>
        <v>0</v>
      </c>
      <c r="U14" s="11">
        <f t="shared" si="3"/>
        <v>0</v>
      </c>
      <c r="V14" s="11">
        <f t="shared" si="3"/>
        <v>0</v>
      </c>
    </row>
    <row r="15" spans="1:22" x14ac:dyDescent="0.25">
      <c r="A15" s="19" t="s">
        <v>13</v>
      </c>
      <c r="B15" s="1" t="s">
        <v>27</v>
      </c>
      <c r="C15" s="15">
        <v>140</v>
      </c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15" hidden="1" customHeight="1" x14ac:dyDescent="0.25">
      <c r="A16" s="13"/>
      <c r="B16" s="1"/>
      <c r="C16" s="15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idden="1" x14ac:dyDescent="0.25">
      <c r="D17" s="1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idden="1" x14ac:dyDescent="0.25">
      <c r="A18" s="85"/>
      <c r="B18" s="1"/>
      <c r="C18" s="15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55" customFormat="1" x14ac:dyDescent="0.25">
      <c r="A19" s="50" t="s">
        <v>17</v>
      </c>
      <c r="B19" s="51" t="s">
        <v>28</v>
      </c>
      <c r="C19" s="52">
        <v>150</v>
      </c>
      <c r="D19" s="53"/>
      <c r="E19" s="33">
        <f>+E20+E24</f>
        <v>0</v>
      </c>
      <c r="F19" s="33">
        <f>+F20+F24</f>
        <v>0</v>
      </c>
      <c r="G19" s="33">
        <f t="shared" ref="G19:V19" si="4">+G20+G24</f>
        <v>0</v>
      </c>
      <c r="H19" s="33">
        <f t="shared" si="4"/>
        <v>0</v>
      </c>
      <c r="I19" s="33">
        <f t="shared" si="4"/>
        <v>0</v>
      </c>
      <c r="J19" s="33">
        <f t="shared" si="4"/>
        <v>0</v>
      </c>
      <c r="K19" s="33">
        <f t="shared" si="4"/>
        <v>0</v>
      </c>
      <c r="L19" s="33">
        <f t="shared" si="4"/>
        <v>0</v>
      </c>
      <c r="M19" s="33">
        <f t="shared" si="4"/>
        <v>0</v>
      </c>
      <c r="N19" s="33">
        <f t="shared" si="4"/>
        <v>0</v>
      </c>
      <c r="O19" s="33">
        <f t="shared" si="4"/>
        <v>0</v>
      </c>
      <c r="P19" s="33">
        <f t="shared" si="4"/>
        <v>0</v>
      </c>
      <c r="Q19" s="33">
        <f t="shared" si="4"/>
        <v>0</v>
      </c>
      <c r="R19" s="33">
        <f t="shared" si="4"/>
        <v>0</v>
      </c>
      <c r="S19" s="33">
        <f t="shared" si="4"/>
        <v>0</v>
      </c>
      <c r="T19" s="33">
        <f t="shared" si="4"/>
        <v>0</v>
      </c>
      <c r="U19" s="33">
        <f t="shared" si="4"/>
        <v>0</v>
      </c>
      <c r="V19" s="33">
        <f t="shared" si="4"/>
        <v>0</v>
      </c>
    </row>
    <row r="20" spans="1:22" s="55" customFormat="1" ht="30" x14ac:dyDescent="0.25">
      <c r="A20" s="107" t="s">
        <v>37</v>
      </c>
      <c r="B20" s="87" t="s">
        <v>162</v>
      </c>
      <c r="C20" s="88">
        <v>150</v>
      </c>
      <c r="D20" s="99"/>
      <c r="E20" s="101">
        <f>+E21+E22+E23</f>
        <v>0</v>
      </c>
      <c r="F20" s="101">
        <f>+F21+F22+F23</f>
        <v>0</v>
      </c>
      <c r="G20" s="101">
        <f t="shared" ref="G20:V20" si="5">+G21+G22+G23</f>
        <v>0</v>
      </c>
      <c r="H20" s="101">
        <f t="shared" si="5"/>
        <v>0</v>
      </c>
      <c r="I20" s="101">
        <f t="shared" si="5"/>
        <v>0</v>
      </c>
      <c r="J20" s="101">
        <f t="shared" si="5"/>
        <v>0</v>
      </c>
      <c r="K20" s="101">
        <f t="shared" si="5"/>
        <v>0</v>
      </c>
      <c r="L20" s="101">
        <f t="shared" si="5"/>
        <v>0</v>
      </c>
      <c r="M20" s="101">
        <f t="shared" si="5"/>
        <v>0</v>
      </c>
      <c r="N20" s="101">
        <f t="shared" si="5"/>
        <v>0</v>
      </c>
      <c r="O20" s="101">
        <f t="shared" si="5"/>
        <v>0</v>
      </c>
      <c r="P20" s="101">
        <f t="shared" si="5"/>
        <v>0</v>
      </c>
      <c r="Q20" s="101">
        <f t="shared" si="5"/>
        <v>0</v>
      </c>
      <c r="R20" s="101">
        <f t="shared" si="5"/>
        <v>0</v>
      </c>
      <c r="S20" s="101">
        <f t="shared" si="5"/>
        <v>0</v>
      </c>
      <c r="T20" s="101">
        <f t="shared" si="5"/>
        <v>0</v>
      </c>
      <c r="U20" s="101">
        <f t="shared" si="5"/>
        <v>0</v>
      </c>
      <c r="V20" s="101">
        <f t="shared" si="5"/>
        <v>0</v>
      </c>
    </row>
    <row r="21" spans="1:22" s="55" customFormat="1" hidden="1" x14ac:dyDescent="0.25">
      <c r="A21" s="86"/>
      <c r="B21" s="87"/>
      <c r="C21" s="88"/>
      <c r="D21" s="99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s="55" customFormat="1" ht="15" hidden="1" customHeight="1" x14ac:dyDescent="0.25">
      <c r="A22" s="86" t="s">
        <v>31</v>
      </c>
      <c r="B22" s="87" t="s">
        <v>163</v>
      </c>
      <c r="C22" s="88">
        <v>150</v>
      </c>
      <c r="D22" s="99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s="55" customFormat="1" ht="15" hidden="1" customHeight="1" x14ac:dyDescent="0.25">
      <c r="A23" s="86" t="s">
        <v>164</v>
      </c>
      <c r="B23" s="87" t="s">
        <v>165</v>
      </c>
      <c r="C23" s="88">
        <v>150</v>
      </c>
      <c r="D23" s="99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s="55" customFormat="1" x14ac:dyDescent="0.25">
      <c r="A24" s="50" t="s">
        <v>29</v>
      </c>
      <c r="B24" s="51" t="s">
        <v>30</v>
      </c>
      <c r="C24" s="52">
        <v>180</v>
      </c>
      <c r="D24" s="99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s="55" customFormat="1" hidden="1" x14ac:dyDescent="0.25">
      <c r="A25" s="86"/>
      <c r="B25" s="87"/>
      <c r="C25" s="88"/>
      <c r="D25" s="99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28.5" x14ac:dyDescent="0.25">
      <c r="A26" s="8" t="s">
        <v>32</v>
      </c>
      <c r="B26" s="3" t="s">
        <v>33</v>
      </c>
      <c r="C26" s="9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5">
      <c r="A27" s="13" t="s">
        <v>13</v>
      </c>
      <c r="B27" s="1"/>
      <c r="C27" s="15"/>
      <c r="D27" s="16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15" hidden="1" customHeight="1" x14ac:dyDescent="0.25">
      <c r="A28" s="13"/>
      <c r="B28" s="1"/>
      <c r="C28" s="15"/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13" t="s">
        <v>34</v>
      </c>
      <c r="B29" s="1" t="s">
        <v>35</v>
      </c>
      <c r="C29" s="15" t="s">
        <v>9</v>
      </c>
      <c r="D29" s="1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35.25" customHeight="1" x14ac:dyDescent="0.25">
      <c r="A30" s="13" t="s">
        <v>142</v>
      </c>
      <c r="B30" s="1" t="s">
        <v>36</v>
      </c>
      <c r="C30" s="15">
        <v>510</v>
      </c>
      <c r="D30" s="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20" t="s">
        <v>9</v>
      </c>
    </row>
    <row r="31" spans="1:22" ht="15" hidden="1" customHeight="1" x14ac:dyDescent="0.25">
      <c r="A31" s="13"/>
      <c r="B31" s="1"/>
      <c r="C31" s="15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0" t="s">
        <v>9</v>
      </c>
    </row>
    <row r="32" spans="1:22" x14ac:dyDescent="0.25">
      <c r="A32" s="62" t="s">
        <v>38</v>
      </c>
      <c r="B32" s="4" t="s">
        <v>41</v>
      </c>
      <c r="C32" s="63" t="s">
        <v>9</v>
      </c>
      <c r="D32" s="64"/>
      <c r="E32" s="65">
        <f>+E33+E45+E52+E56+E63+E66+E81+E85</f>
        <v>0</v>
      </c>
      <c r="F32" s="65">
        <f>+F33+F45+F52+F56+F63+F66+F81+F85</f>
        <v>0</v>
      </c>
      <c r="G32" s="65">
        <f t="shared" ref="G32:U32" si="6">+G33+G45+G52+G56+G63+G66+G81+G85</f>
        <v>0</v>
      </c>
      <c r="H32" s="65">
        <f t="shared" si="6"/>
        <v>0</v>
      </c>
      <c r="I32" s="65">
        <f t="shared" si="6"/>
        <v>0</v>
      </c>
      <c r="J32" s="65">
        <f t="shared" si="6"/>
        <v>0</v>
      </c>
      <c r="K32" s="65">
        <f t="shared" si="6"/>
        <v>0</v>
      </c>
      <c r="L32" s="65">
        <f t="shared" si="6"/>
        <v>0</v>
      </c>
      <c r="M32" s="65">
        <f t="shared" si="6"/>
        <v>0</v>
      </c>
      <c r="N32" s="65">
        <f t="shared" si="6"/>
        <v>0</v>
      </c>
      <c r="O32" s="65">
        <f t="shared" si="6"/>
        <v>0</v>
      </c>
      <c r="P32" s="65">
        <f t="shared" si="6"/>
        <v>0</v>
      </c>
      <c r="Q32" s="65">
        <f t="shared" si="6"/>
        <v>0</v>
      </c>
      <c r="R32" s="65">
        <f t="shared" si="6"/>
        <v>0</v>
      </c>
      <c r="S32" s="65">
        <f t="shared" si="6"/>
        <v>0</v>
      </c>
      <c r="T32" s="65">
        <f t="shared" si="6"/>
        <v>0</v>
      </c>
      <c r="U32" s="65">
        <f t="shared" si="6"/>
        <v>0</v>
      </c>
      <c r="V32" s="67" t="s">
        <v>9</v>
      </c>
    </row>
    <row r="33" spans="1:22" ht="28.5" x14ac:dyDescent="0.25">
      <c r="A33" s="8" t="s">
        <v>39</v>
      </c>
      <c r="B33" s="3" t="s">
        <v>42</v>
      </c>
      <c r="C33" s="9" t="s">
        <v>9</v>
      </c>
      <c r="D33" s="10"/>
      <c r="E33" s="11">
        <f>+E34+E37+E40+E41+E42</f>
        <v>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21" t="s">
        <v>9</v>
      </c>
    </row>
    <row r="34" spans="1:22" ht="30" x14ac:dyDescent="0.25">
      <c r="A34" s="19" t="s">
        <v>40</v>
      </c>
      <c r="B34" s="1" t="s">
        <v>43</v>
      </c>
      <c r="C34" s="15">
        <v>111</v>
      </c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0" t="s">
        <v>9</v>
      </c>
    </row>
    <row r="35" spans="1:22" x14ac:dyDescent="0.25">
      <c r="A35" s="19" t="s">
        <v>44</v>
      </c>
      <c r="B35" s="1" t="s">
        <v>45</v>
      </c>
      <c r="C35" s="15">
        <v>112</v>
      </c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0" t="s">
        <v>9</v>
      </c>
    </row>
    <row r="36" spans="1:22" ht="17.25" customHeight="1" x14ac:dyDescent="0.25">
      <c r="A36" s="19" t="s">
        <v>47</v>
      </c>
      <c r="B36" s="1" t="s">
        <v>46</v>
      </c>
      <c r="C36" s="15">
        <v>113</v>
      </c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0" t="s">
        <v>9</v>
      </c>
    </row>
    <row r="37" spans="1:22" ht="30" x14ac:dyDescent="0.25">
      <c r="A37" s="19" t="s">
        <v>48</v>
      </c>
      <c r="B37" s="1" t="s">
        <v>49</v>
      </c>
      <c r="C37" s="15">
        <v>119</v>
      </c>
      <c r="D37" s="16"/>
      <c r="E37" s="17">
        <f>+E38+E39</f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0" t="s">
        <v>9</v>
      </c>
    </row>
    <row r="38" spans="1:22" ht="30" x14ac:dyDescent="0.25">
      <c r="A38" s="19" t="s">
        <v>51</v>
      </c>
      <c r="B38" s="1" t="s">
        <v>50</v>
      </c>
      <c r="C38" s="15">
        <v>119</v>
      </c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0" t="s">
        <v>9</v>
      </c>
    </row>
    <row r="39" spans="1:22" x14ac:dyDescent="0.25">
      <c r="A39" s="19" t="s">
        <v>52</v>
      </c>
      <c r="B39" s="1" t="s">
        <v>54</v>
      </c>
      <c r="C39" s="15">
        <v>119</v>
      </c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0" t="s">
        <v>9</v>
      </c>
    </row>
    <row r="40" spans="1:22" x14ac:dyDescent="0.25">
      <c r="A40" s="13" t="s">
        <v>53</v>
      </c>
      <c r="B40" s="1" t="s">
        <v>55</v>
      </c>
      <c r="C40" s="15">
        <v>131</v>
      </c>
      <c r="D40" s="16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0" t="s">
        <v>9</v>
      </c>
    </row>
    <row r="41" spans="1:22" s="55" customFormat="1" x14ac:dyDescent="0.25">
      <c r="A41" s="105" t="s">
        <v>166</v>
      </c>
      <c r="B41" s="87" t="s">
        <v>56</v>
      </c>
      <c r="C41" s="88">
        <v>133</v>
      </c>
      <c r="D41" s="99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2" t="s">
        <v>9</v>
      </c>
    </row>
    <row r="42" spans="1:22" s="55" customFormat="1" x14ac:dyDescent="0.25">
      <c r="A42" s="106" t="s">
        <v>167</v>
      </c>
      <c r="B42" s="87" t="s">
        <v>58</v>
      </c>
      <c r="C42" s="88">
        <v>134</v>
      </c>
      <c r="D42" s="99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2" t="s">
        <v>9</v>
      </c>
    </row>
    <row r="43" spans="1:22" s="55" customFormat="1" x14ac:dyDescent="0.25">
      <c r="A43" s="105" t="s">
        <v>57</v>
      </c>
      <c r="B43" s="87" t="s">
        <v>168</v>
      </c>
      <c r="C43" s="88">
        <v>139</v>
      </c>
      <c r="D43" s="99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2" t="s">
        <v>9</v>
      </c>
    </row>
    <row r="44" spans="1:22" s="55" customFormat="1" ht="30" x14ac:dyDescent="0.25">
      <c r="A44" s="86" t="s">
        <v>59</v>
      </c>
      <c r="B44" s="87" t="s">
        <v>169</v>
      </c>
      <c r="C44" s="88">
        <v>139</v>
      </c>
      <c r="D44" s="99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2" t="s">
        <v>9</v>
      </c>
    </row>
    <row r="45" spans="1:22" x14ac:dyDescent="0.25">
      <c r="A45" s="8" t="s">
        <v>61</v>
      </c>
      <c r="B45" s="3" t="s">
        <v>60</v>
      </c>
      <c r="C45" s="9">
        <v>300</v>
      </c>
      <c r="D45" s="10"/>
      <c r="E45" s="11">
        <f>+E46+E47</f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21" t="s">
        <v>9</v>
      </c>
    </row>
    <row r="46" spans="1:22" ht="30" x14ac:dyDescent="0.25">
      <c r="A46" s="19" t="s">
        <v>62</v>
      </c>
      <c r="B46" s="1" t="s">
        <v>63</v>
      </c>
      <c r="C46" s="15">
        <v>300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0" t="s">
        <v>9</v>
      </c>
    </row>
    <row r="47" spans="1:22" ht="29.25" customHeight="1" x14ac:dyDescent="0.25">
      <c r="A47" s="19" t="s">
        <v>90</v>
      </c>
      <c r="B47" s="1" t="s">
        <v>64</v>
      </c>
      <c r="C47" s="15">
        <v>321</v>
      </c>
      <c r="D47" s="16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0" t="s">
        <v>9</v>
      </c>
    </row>
    <row r="48" spans="1:22" ht="0.75" hidden="1" customHeight="1" x14ac:dyDescent="0.25">
      <c r="A48" s="19"/>
      <c r="B48" s="1"/>
      <c r="C48" s="15"/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x14ac:dyDescent="0.25">
      <c r="A49" s="19" t="s">
        <v>65</v>
      </c>
      <c r="B49" s="1" t="s">
        <v>66</v>
      </c>
      <c r="C49" s="15">
        <v>340</v>
      </c>
      <c r="D49" s="16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0" t="s">
        <v>9</v>
      </c>
    </row>
    <row r="50" spans="1:22" ht="30" x14ac:dyDescent="0.25">
      <c r="A50" s="19" t="s">
        <v>68</v>
      </c>
      <c r="B50" s="1" t="s">
        <v>67</v>
      </c>
      <c r="C50" s="15">
        <v>350</v>
      </c>
      <c r="D50" s="16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0" t="s">
        <v>9</v>
      </c>
    </row>
    <row r="51" spans="1:22" s="55" customFormat="1" x14ac:dyDescent="0.25">
      <c r="A51" s="86" t="s">
        <v>170</v>
      </c>
      <c r="B51" s="87" t="s">
        <v>69</v>
      </c>
      <c r="C51" s="88">
        <v>360</v>
      </c>
      <c r="D51" s="99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2" t="s">
        <v>9</v>
      </c>
    </row>
    <row r="52" spans="1:22" x14ac:dyDescent="0.25">
      <c r="A52" s="8" t="s">
        <v>71</v>
      </c>
      <c r="B52" s="3" t="s">
        <v>70</v>
      </c>
      <c r="C52" s="9">
        <v>850</v>
      </c>
      <c r="D52" s="10"/>
      <c r="E52" s="11">
        <f>+E53+E54+E55</f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21" t="s">
        <v>9</v>
      </c>
    </row>
    <row r="53" spans="1:22" ht="30" x14ac:dyDescent="0.25">
      <c r="A53" s="19" t="s">
        <v>72</v>
      </c>
      <c r="B53" s="1" t="s">
        <v>73</v>
      </c>
      <c r="C53" s="15">
        <v>851</v>
      </c>
      <c r="D53" s="16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0" t="s">
        <v>9</v>
      </c>
    </row>
    <row r="54" spans="1:22" ht="15" customHeight="1" x14ac:dyDescent="0.25">
      <c r="A54" s="19" t="s">
        <v>75</v>
      </c>
      <c r="B54" s="1" t="s">
        <v>74</v>
      </c>
      <c r="C54" s="15">
        <v>852</v>
      </c>
      <c r="D54" s="16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20" t="s">
        <v>9</v>
      </c>
    </row>
    <row r="55" spans="1:22" x14ac:dyDescent="0.25">
      <c r="A55" s="19" t="s">
        <v>76</v>
      </c>
      <c r="B55" s="1" t="s">
        <v>77</v>
      </c>
      <c r="C55" s="15">
        <v>853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20" t="s">
        <v>9</v>
      </c>
    </row>
    <row r="56" spans="1:22" s="55" customFormat="1" x14ac:dyDescent="0.25">
      <c r="A56" s="50" t="s">
        <v>79</v>
      </c>
      <c r="B56" s="51" t="s">
        <v>78</v>
      </c>
      <c r="C56" s="52" t="s">
        <v>9</v>
      </c>
      <c r="D56" s="53"/>
      <c r="E56" s="33">
        <f>+E57+E58+E62</f>
        <v>0</v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54" t="s">
        <v>9</v>
      </c>
    </row>
    <row r="57" spans="1:22" s="55" customFormat="1" x14ac:dyDescent="0.25">
      <c r="A57" s="86" t="s">
        <v>171</v>
      </c>
      <c r="B57" s="87" t="s">
        <v>80</v>
      </c>
      <c r="C57" s="88">
        <v>613</v>
      </c>
      <c r="D57" s="99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2" t="s">
        <v>9</v>
      </c>
    </row>
    <row r="58" spans="1:22" s="55" customFormat="1" x14ac:dyDescent="0.25">
      <c r="A58" s="86" t="s">
        <v>172</v>
      </c>
      <c r="B58" s="87" t="s">
        <v>81</v>
      </c>
      <c r="C58" s="88">
        <v>623</v>
      </c>
      <c r="D58" s="99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2" t="s">
        <v>9</v>
      </c>
    </row>
    <row r="59" spans="1:22" s="55" customFormat="1" x14ac:dyDescent="0.25">
      <c r="A59" s="86" t="s">
        <v>173</v>
      </c>
      <c r="B59" s="87" t="s">
        <v>84</v>
      </c>
      <c r="C59" s="88">
        <v>634</v>
      </c>
      <c r="D59" s="99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2"/>
    </row>
    <row r="60" spans="1:22" s="55" customFormat="1" x14ac:dyDescent="0.25">
      <c r="A60" s="86" t="s">
        <v>174</v>
      </c>
      <c r="B60" s="87" t="s">
        <v>175</v>
      </c>
      <c r="C60" s="88">
        <v>810</v>
      </c>
      <c r="D60" s="99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2"/>
    </row>
    <row r="61" spans="1:22" s="55" customFormat="1" x14ac:dyDescent="0.25">
      <c r="A61" s="86" t="s">
        <v>82</v>
      </c>
      <c r="B61" s="87" t="s">
        <v>176</v>
      </c>
      <c r="C61" s="88">
        <v>862</v>
      </c>
      <c r="D61" s="99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2"/>
    </row>
    <row r="62" spans="1:22" s="55" customFormat="1" x14ac:dyDescent="0.25">
      <c r="A62" s="86" t="s">
        <v>83</v>
      </c>
      <c r="B62" s="87" t="s">
        <v>177</v>
      </c>
      <c r="C62" s="88">
        <v>863</v>
      </c>
      <c r="D62" s="99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2" t="s">
        <v>9</v>
      </c>
    </row>
    <row r="63" spans="1:22" x14ac:dyDescent="0.25">
      <c r="A63" s="80" t="s">
        <v>86</v>
      </c>
      <c r="B63" s="42" t="s">
        <v>87</v>
      </c>
      <c r="C63" s="47" t="s">
        <v>9</v>
      </c>
      <c r="D63" s="10"/>
      <c r="E63" s="11">
        <f>+E64</f>
        <v>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21" t="s">
        <v>9</v>
      </c>
    </row>
    <row r="64" spans="1:22" ht="30" x14ac:dyDescent="0.25">
      <c r="A64" s="37" t="s">
        <v>89</v>
      </c>
      <c r="B64" s="31" t="s">
        <v>88</v>
      </c>
      <c r="C64" s="34">
        <v>831</v>
      </c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20" t="s">
        <v>9</v>
      </c>
    </row>
    <row r="65" spans="1:22" x14ac:dyDescent="0.25">
      <c r="A65" s="70" t="s">
        <v>159</v>
      </c>
      <c r="B65" s="43" t="s">
        <v>160</v>
      </c>
      <c r="C65" s="39">
        <v>244</v>
      </c>
      <c r="D65" s="16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20"/>
    </row>
    <row r="66" spans="1:22" x14ac:dyDescent="0.25">
      <c r="A66" s="8" t="s">
        <v>91</v>
      </c>
      <c r="B66" s="3" t="s">
        <v>85</v>
      </c>
      <c r="C66" s="9" t="s">
        <v>9</v>
      </c>
      <c r="D66" s="10"/>
      <c r="E66" s="11">
        <f>+E67+E68+E69+E70+E78+E71</f>
        <v>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30" x14ac:dyDescent="0.25">
      <c r="A67" s="19" t="s">
        <v>93</v>
      </c>
      <c r="B67" s="1" t="s">
        <v>92</v>
      </c>
      <c r="C67" s="15">
        <v>241</v>
      </c>
      <c r="D67" s="16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s="55" customFormat="1" hidden="1" x14ac:dyDescent="0.25">
      <c r="A68" s="86"/>
      <c r="B68" s="87"/>
      <c r="C68" s="88"/>
      <c r="D68" s="99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</row>
    <row r="69" spans="1:22" x14ac:dyDescent="0.25">
      <c r="A69" s="19" t="s">
        <v>95</v>
      </c>
      <c r="B69" s="1" t="s">
        <v>94</v>
      </c>
      <c r="C69" s="15">
        <v>243</v>
      </c>
      <c r="D69" s="16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x14ac:dyDescent="0.25">
      <c r="A70" s="19" t="s">
        <v>96</v>
      </c>
      <c r="B70" s="1" t="s">
        <v>97</v>
      </c>
      <c r="C70" s="15">
        <v>244</v>
      </c>
      <c r="D70" s="16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ht="30" x14ac:dyDescent="0.25">
      <c r="A71" s="22" t="s">
        <v>121</v>
      </c>
      <c r="B71" s="1" t="s">
        <v>122</v>
      </c>
      <c r="C71" s="15">
        <v>244</v>
      </c>
      <c r="D71" s="16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x14ac:dyDescent="0.25">
      <c r="A72" s="22" t="s">
        <v>115</v>
      </c>
      <c r="B72" s="1"/>
      <c r="C72" s="15"/>
      <c r="D72" s="16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x14ac:dyDescent="0.25">
      <c r="A73" s="22" t="s">
        <v>117</v>
      </c>
      <c r="B73" s="1" t="s">
        <v>123</v>
      </c>
      <c r="C73" s="15">
        <v>244</v>
      </c>
      <c r="D73" s="16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x14ac:dyDescent="0.25">
      <c r="A74" s="22" t="s">
        <v>118</v>
      </c>
      <c r="B74" s="1" t="s">
        <v>124</v>
      </c>
      <c r="C74" s="15">
        <v>244</v>
      </c>
      <c r="D74" s="16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x14ac:dyDescent="0.25">
      <c r="A75" s="22" t="s">
        <v>119</v>
      </c>
      <c r="B75" s="1" t="s">
        <v>125</v>
      </c>
      <c r="C75" s="15">
        <v>244</v>
      </c>
      <c r="D75" s="16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 x14ac:dyDescent="0.25">
      <c r="A76" s="22" t="s">
        <v>120</v>
      </c>
      <c r="B76" s="1"/>
      <c r="C76" s="15"/>
      <c r="D76" s="16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:22" s="103" customFormat="1" ht="19.5" customHeight="1" x14ac:dyDescent="0.25">
      <c r="A77" s="134" t="s">
        <v>187</v>
      </c>
      <c r="B77" s="42"/>
      <c r="C77" s="47">
        <v>247</v>
      </c>
      <c r="D77" s="48"/>
      <c r="E77" s="49"/>
      <c r="F77" s="129"/>
      <c r="G77" s="129"/>
      <c r="H77" s="129"/>
      <c r="I77" s="49"/>
    </row>
    <row r="78" spans="1:22" x14ac:dyDescent="0.25">
      <c r="A78" s="13" t="s">
        <v>114</v>
      </c>
      <c r="B78" s="1" t="s">
        <v>116</v>
      </c>
      <c r="C78" s="15">
        <v>400</v>
      </c>
      <c r="D78" s="16"/>
      <c r="E78" s="17">
        <f>+E79+E80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 ht="30" x14ac:dyDescent="0.25">
      <c r="A79" s="19" t="s">
        <v>100</v>
      </c>
      <c r="B79" s="1" t="s">
        <v>98</v>
      </c>
      <c r="C79" s="15">
        <v>406</v>
      </c>
      <c r="D79" s="16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:22" x14ac:dyDescent="0.25">
      <c r="A80" s="19" t="s">
        <v>101</v>
      </c>
      <c r="B80" s="1" t="s">
        <v>99</v>
      </c>
      <c r="C80" s="15">
        <v>407</v>
      </c>
      <c r="D80" s="16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:22" x14ac:dyDescent="0.25">
      <c r="A81" s="8" t="s">
        <v>102</v>
      </c>
      <c r="B81" s="3" t="s">
        <v>103</v>
      </c>
      <c r="C81" s="9">
        <v>100</v>
      </c>
      <c r="D81" s="10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21" t="s">
        <v>9</v>
      </c>
    </row>
    <row r="82" spans="1:22" ht="30" x14ac:dyDescent="0.25">
      <c r="A82" s="19" t="s">
        <v>105</v>
      </c>
      <c r="B82" s="1" t="s">
        <v>104</v>
      </c>
      <c r="C82" s="15"/>
      <c r="D82" s="16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20" t="s">
        <v>9</v>
      </c>
    </row>
    <row r="83" spans="1:22" x14ac:dyDescent="0.25">
      <c r="A83" s="19" t="s">
        <v>106</v>
      </c>
      <c r="B83" s="1" t="s">
        <v>107</v>
      </c>
      <c r="C83" s="15"/>
      <c r="D83" s="16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20" t="s">
        <v>9</v>
      </c>
    </row>
    <row r="84" spans="1:22" x14ac:dyDescent="0.25">
      <c r="A84" s="19" t="s">
        <v>109</v>
      </c>
      <c r="B84" s="1" t="s">
        <v>108</v>
      </c>
      <c r="C84" s="15"/>
      <c r="D84" s="16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20" t="s">
        <v>9</v>
      </c>
    </row>
    <row r="85" spans="1:22" ht="31.9" customHeight="1" x14ac:dyDescent="0.25">
      <c r="A85" s="8" t="s">
        <v>110</v>
      </c>
      <c r="B85" s="3" t="s">
        <v>111</v>
      </c>
      <c r="C85" s="9" t="s">
        <v>9</v>
      </c>
      <c r="D85" s="10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21" t="s">
        <v>9</v>
      </c>
    </row>
    <row r="86" spans="1:22" ht="30" x14ac:dyDescent="0.25">
      <c r="A86" s="19" t="s">
        <v>113</v>
      </c>
      <c r="B86" s="1" t="s">
        <v>112</v>
      </c>
      <c r="C86" s="15">
        <v>610</v>
      </c>
      <c r="D86" s="16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20" t="s">
        <v>9</v>
      </c>
    </row>
  </sheetData>
  <mergeCells count="11">
    <mergeCell ref="A1:V1"/>
    <mergeCell ref="A2:A3"/>
    <mergeCell ref="B2:B3"/>
    <mergeCell ref="C2:C3"/>
    <mergeCell ref="D2:D3"/>
    <mergeCell ref="E2:E3"/>
    <mergeCell ref="F2:F3"/>
    <mergeCell ref="G2:K2"/>
    <mergeCell ref="L2:L3"/>
    <mergeCell ref="M2:T2"/>
    <mergeCell ref="V2:V3"/>
  </mergeCells>
  <pageMargins left="0.44" right="0.2" top="0.57999999999999996" bottom="0.31496062992125984" header="0.31496062992125984" footer="0.31496062992125984"/>
  <pageSetup paperSize="9" scale="61" fitToHeight="2" orientation="landscape" r:id="rId1"/>
  <rowBreaks count="1" manualBreakCount="1">
    <brk id="4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Разд.1</vt:lpstr>
      <vt:lpstr>2021</vt:lpstr>
      <vt:lpstr>2022</vt:lpstr>
      <vt:lpstr>2023</vt:lpstr>
      <vt:lpstr>Разд.1.4</vt:lpstr>
      <vt:lpstr>'2021'!Область_печати</vt:lpstr>
      <vt:lpstr>'2022'!Область_печати</vt:lpstr>
      <vt:lpstr>'2023'!Область_печати</vt:lpstr>
      <vt:lpstr>Разд.1!Область_печати</vt:lpstr>
      <vt:lpstr>Разд.1.4!Область_печати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2021-01-27T05:28:27Z</cp:lastPrinted>
  <dcterms:created xsi:type="dcterms:W3CDTF">2019-07-03T12:22:02Z</dcterms:created>
  <dcterms:modified xsi:type="dcterms:W3CDTF">2021-02-02T07:08:41Z</dcterms:modified>
</cp:coreProperties>
</file>